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firstSheet="3" activeTab="6"/>
  </bookViews>
  <sheets>
    <sheet name="表1-基本情况表" sheetId="1" r:id="rId1"/>
    <sheet name="表2-发展目标表 " sheetId="2" r:id="rId2"/>
    <sheet name="表2-1扶贫成果目标表 " sheetId="3" r:id="rId3"/>
    <sheet name="表3-项目投资汇总表" sheetId="4" r:id="rId4"/>
    <sheet name="表3-1部门投资汇总表" sheetId="5" r:id="rId5"/>
    <sheet name="表4-项目汇总一览表" sheetId="6" r:id="rId6"/>
    <sheet name="表5-年度计划表" sheetId="7" r:id="rId7"/>
    <sheet name="“十三五”项目汇总一览表" sheetId="8" r:id="rId8"/>
  </sheets>
  <definedNames>
    <definedName name="_xlnm.Print_Area" localSheetId="0">'表1-基本情况表'!$A$1:$N$52</definedName>
    <definedName name="_xlnm.Print_Area" localSheetId="5">'表4-项目汇总一览表'!$A$1:$BU$345</definedName>
    <definedName name="_xlnm.Print_Titles" localSheetId="7">'“十三五”项目汇总一览表'!$1:$7</definedName>
    <definedName name="_xlnm.Print_Titles" localSheetId="3">'表3-项目投资汇总表'!$1:$8</definedName>
    <definedName name="_xlnm.Print_Titles" localSheetId="5">'表4-项目汇总一览表'!$1:$6</definedName>
    <definedName name="_xlnm.Print_Titles" localSheetId="6">'表5-年度计划表'!$1:$8</definedName>
  </definedNames>
  <calcPr fullCalcOnLoad="1"/>
</workbook>
</file>

<file path=xl/sharedStrings.xml><?xml version="1.0" encoding="utf-8"?>
<sst xmlns="http://schemas.openxmlformats.org/spreadsheetml/2006/main" count="5582" uniqueCount="1549">
  <si>
    <t>附表1：</t>
  </si>
  <si>
    <t>吕梁山区片区区域发展与扶贫攻坚规划基本情况表（陕西省榆林市横山县）</t>
  </si>
  <si>
    <r>
      <t>项</t>
    </r>
    <r>
      <rPr>
        <sz val="18"/>
        <rFont val="黑体"/>
        <family val="0"/>
      </rPr>
      <t xml:space="preserve">     </t>
    </r>
    <r>
      <rPr>
        <b/>
        <sz val="10"/>
        <rFont val="宋体"/>
        <family val="0"/>
      </rPr>
      <t>目</t>
    </r>
  </si>
  <si>
    <t>单位</t>
  </si>
  <si>
    <t>2001年</t>
  </si>
  <si>
    <t>2010年</t>
  </si>
  <si>
    <t>数据来源</t>
  </si>
  <si>
    <t>项目</t>
  </si>
  <si>
    <r>
      <t>一</t>
    </r>
    <r>
      <rPr>
        <sz val="18"/>
        <rFont val="黑体"/>
        <family val="0"/>
      </rPr>
      <t xml:space="preserve"> </t>
    </r>
    <r>
      <rPr>
        <b/>
        <sz val="10"/>
        <rFont val="宋体"/>
        <family val="0"/>
      </rPr>
      <t>基本信息与资源状况</t>
    </r>
  </si>
  <si>
    <t>规模以上企业数</t>
  </si>
  <si>
    <t>个</t>
  </si>
  <si>
    <t>统计局</t>
  </si>
  <si>
    <t>六 贫困状况</t>
  </si>
  <si>
    <t>扶贫办</t>
  </si>
  <si>
    <t>县数</t>
  </si>
  <si>
    <t>—</t>
  </si>
  <si>
    <t>其中：规模以上农副产品加工企业数</t>
  </si>
  <si>
    <t xml:space="preserve">贫困人口    </t>
  </si>
  <si>
    <t>其中：国家扶贫工作重点县</t>
  </si>
  <si>
    <t>粮食总产量</t>
  </si>
  <si>
    <t>万吨</t>
  </si>
  <si>
    <t>1274标准</t>
  </si>
  <si>
    <t>万人</t>
  </si>
  <si>
    <t>省级扶贫工作重点县</t>
  </si>
  <si>
    <t>人均粮食占有量</t>
  </si>
  <si>
    <t>公斤</t>
  </si>
  <si>
    <t>2300标准</t>
  </si>
  <si>
    <t xml:space="preserve">               少数民族自治县</t>
  </si>
  <si>
    <t>农民专业合作组织数量</t>
  </si>
  <si>
    <t>工商局</t>
  </si>
  <si>
    <t>贫困发生率</t>
  </si>
  <si>
    <t xml:space="preserve">                革命老区县</t>
  </si>
  <si>
    <t xml:space="preserve">年末金融机构各项存款余额  </t>
  </si>
  <si>
    <t>亿元</t>
  </si>
  <si>
    <t>％</t>
  </si>
  <si>
    <t>乡镇数</t>
  </si>
  <si>
    <t xml:space="preserve">人均储蓄存款余额   </t>
  </si>
  <si>
    <t>元</t>
  </si>
  <si>
    <t>行政村数</t>
  </si>
  <si>
    <t xml:space="preserve">年末金融机构各项贷款总额  </t>
  </si>
  <si>
    <t xml:space="preserve">农村低保人口 </t>
  </si>
  <si>
    <t>民政局</t>
  </si>
  <si>
    <t>自然村数</t>
  </si>
  <si>
    <t xml:space="preserve">      其中：农业贷款   </t>
  </si>
  <si>
    <t>贫困村数</t>
  </si>
  <si>
    <t>总户数</t>
  </si>
  <si>
    <t>万户</t>
  </si>
  <si>
    <t>三 基础设施与社会事业</t>
  </si>
  <si>
    <t xml:space="preserve">通沥青、水泥路的乡镇数量  </t>
  </si>
  <si>
    <t>交通局</t>
  </si>
  <si>
    <t xml:space="preserve">    其中：乡村户籍户数</t>
  </si>
  <si>
    <t xml:space="preserve">基本农田  </t>
  </si>
  <si>
    <t>公顷</t>
  </si>
  <si>
    <t>农业局</t>
  </si>
  <si>
    <t xml:space="preserve">通沥青、水泥路的行政村数量  </t>
  </si>
  <si>
    <t xml:space="preserve">          乡村常住户数</t>
  </si>
  <si>
    <t>有效灌溉面积</t>
  </si>
  <si>
    <t xml:space="preserve">完成农网改造的行政村数量  </t>
  </si>
  <si>
    <t>供电局</t>
  </si>
  <si>
    <t>总人口数</t>
  </si>
  <si>
    <t>旱涝保收面积</t>
  </si>
  <si>
    <t>通公路的自然村占全部自然村的比重</t>
  </si>
  <si>
    <t xml:space="preserve">    其中：乡村户籍人口</t>
  </si>
  <si>
    <t>铁路营运里程</t>
  </si>
  <si>
    <t>公里</t>
  </si>
  <si>
    <t>铁路办</t>
  </si>
  <si>
    <t>不通路的行政村</t>
  </si>
  <si>
    <t xml:space="preserve">          乡村常住人口</t>
  </si>
  <si>
    <t>公路里程</t>
  </si>
  <si>
    <t>通电的自然村占全部自然村的比重</t>
  </si>
  <si>
    <t xml:space="preserve">          少数民族人口数</t>
  </si>
  <si>
    <t xml:space="preserve">    其中：高速公路</t>
  </si>
  <si>
    <t>能接受电视节目的自然村占全部自然村的比重</t>
  </si>
  <si>
    <t>文广局</t>
  </si>
  <si>
    <t>乡村从业人员数</t>
  </si>
  <si>
    <t xml:space="preserve">          通乡公路  </t>
  </si>
  <si>
    <t>饮水困难农户</t>
  </si>
  <si>
    <t>水务局</t>
  </si>
  <si>
    <t xml:space="preserve">    其中：外出务工劳动力数</t>
  </si>
  <si>
    <t xml:space="preserve">          通村公路  </t>
  </si>
  <si>
    <t>饮水困难农户比重</t>
  </si>
  <si>
    <t>人口自然增长率</t>
  </si>
  <si>
    <t>‰</t>
  </si>
  <si>
    <t>水库总数</t>
  </si>
  <si>
    <t>口</t>
  </si>
  <si>
    <t xml:space="preserve">荒漠化面积 </t>
  </si>
  <si>
    <t>林业局</t>
  </si>
  <si>
    <t>国土面积</t>
  </si>
  <si>
    <t>平方公里</t>
  </si>
  <si>
    <t>国土局</t>
  </si>
  <si>
    <t>水库库容量</t>
  </si>
  <si>
    <t>万立方米</t>
  </si>
  <si>
    <t xml:space="preserve">石漠化面积 </t>
  </si>
  <si>
    <t xml:space="preserve">   其中：耕地面积</t>
  </si>
  <si>
    <t xml:space="preserve">农村塘库总数  </t>
  </si>
  <si>
    <t>水利局</t>
  </si>
  <si>
    <t xml:space="preserve">病害塘库  </t>
  </si>
  <si>
    <t xml:space="preserve">         林地面积</t>
  </si>
  <si>
    <t xml:space="preserve">农村塘库总容量  </t>
  </si>
  <si>
    <t>无厕所农户比重</t>
  </si>
  <si>
    <t>％ 　</t>
  </si>
  <si>
    <t>卫生局</t>
  </si>
  <si>
    <t xml:space="preserve">         牧草地面积</t>
  </si>
  <si>
    <t xml:space="preserve">农村能源:沼气池  </t>
  </si>
  <si>
    <t>取得生活燃料越来越困难的农户比重</t>
  </si>
  <si>
    <t xml:space="preserve">         荒山荒坡面积</t>
  </si>
  <si>
    <t xml:space="preserve">        节能灶  </t>
  </si>
  <si>
    <t xml:space="preserve">村内垃圾及污水处理场  </t>
  </si>
  <si>
    <t>处</t>
  </si>
  <si>
    <t xml:space="preserve">         水域面积</t>
  </si>
  <si>
    <t xml:space="preserve">        太阳能 </t>
  </si>
  <si>
    <t>套</t>
  </si>
  <si>
    <t xml:space="preserve">村小学现有危房面积   </t>
  </si>
  <si>
    <t>平方米</t>
  </si>
  <si>
    <t>教育局</t>
  </si>
  <si>
    <t>矿产资源储量</t>
  </si>
  <si>
    <t xml:space="preserve"> </t>
  </si>
  <si>
    <t xml:space="preserve">        风  能    </t>
  </si>
  <si>
    <t>农村劳动力文盲、半文盲率</t>
  </si>
  <si>
    <t xml:space="preserve">    储量第一矿产：（盐业）</t>
  </si>
  <si>
    <t>亿吨</t>
  </si>
  <si>
    <t>普通高等学校</t>
  </si>
  <si>
    <t xml:space="preserve">7—15岁农村儿童入学率  </t>
  </si>
  <si>
    <t xml:space="preserve">    储量第二矿产：（煤炭）</t>
  </si>
  <si>
    <t>普通中学数</t>
  </si>
  <si>
    <t>其中：女童</t>
  </si>
  <si>
    <r>
      <t xml:space="preserve">    </t>
    </r>
    <r>
      <rPr>
        <sz val="10"/>
        <rFont val="宋体"/>
        <family val="0"/>
      </rPr>
      <t>储量第三矿产：（天然气）</t>
    </r>
  </si>
  <si>
    <t>亿立方米</t>
  </si>
  <si>
    <t>普通小学数</t>
  </si>
  <si>
    <t>国民平均受教育年限</t>
  </si>
  <si>
    <t>年</t>
  </si>
  <si>
    <r>
      <t xml:space="preserve">    </t>
    </r>
    <r>
      <rPr>
        <sz val="10"/>
        <rFont val="宋体"/>
        <family val="0"/>
      </rPr>
      <t>储量第四矿产：（石油）</t>
    </r>
  </si>
  <si>
    <t>高中毛入学率</t>
  </si>
  <si>
    <t>%</t>
  </si>
  <si>
    <t>有合格村医的行政村比重</t>
  </si>
  <si>
    <r>
      <t xml:space="preserve">    </t>
    </r>
    <r>
      <rPr>
        <sz val="10"/>
        <rFont val="宋体"/>
        <family val="0"/>
      </rPr>
      <t>储量第五矿产：（高岭土）</t>
    </r>
  </si>
  <si>
    <t>小学学龄儿童入学率</t>
  </si>
  <si>
    <t>有卫生室的行政村比重</t>
  </si>
  <si>
    <t>水能蕴藏量</t>
  </si>
  <si>
    <t>千瓦</t>
  </si>
  <si>
    <t>科技活动人员数</t>
  </si>
  <si>
    <t>人</t>
  </si>
  <si>
    <t>科技局</t>
  </si>
  <si>
    <t xml:space="preserve">新法接生率  </t>
  </si>
  <si>
    <r>
      <t>二</t>
    </r>
    <r>
      <rPr>
        <sz val="18"/>
        <rFont val="黑体"/>
        <family val="0"/>
      </rPr>
      <t xml:space="preserve"> </t>
    </r>
    <r>
      <rPr>
        <b/>
        <sz val="10"/>
        <rFont val="宋体"/>
        <family val="0"/>
      </rPr>
      <t>经济发展状况</t>
    </r>
  </si>
  <si>
    <t>3甲医院数</t>
  </si>
  <si>
    <t xml:space="preserve">孕产妇死亡率  </t>
  </si>
  <si>
    <t>国内生产总值</t>
  </si>
  <si>
    <t>每万人口医院、卫生院数</t>
  </si>
  <si>
    <t xml:space="preserve">婴儿死亡率 </t>
  </si>
  <si>
    <t>第一产业值</t>
  </si>
  <si>
    <t>每万人口床位数</t>
  </si>
  <si>
    <t>张</t>
  </si>
  <si>
    <t xml:space="preserve">参加新农合人数  </t>
  </si>
  <si>
    <t>第二产业值</t>
  </si>
  <si>
    <t>每万人口医疗卫生技术人员数</t>
  </si>
  <si>
    <t xml:space="preserve">参加新农养人数 </t>
  </si>
  <si>
    <t xml:space="preserve">第三产业值 </t>
  </si>
  <si>
    <t>四 生态环境</t>
  </si>
  <si>
    <t>财政总收入</t>
  </si>
  <si>
    <t>财政局</t>
  </si>
  <si>
    <t>森林覆盖率</t>
  </si>
  <si>
    <t xml:space="preserve">    其中：地方一般财政预算收入</t>
  </si>
  <si>
    <t>万元地区生产总值能耗</t>
  </si>
  <si>
    <t>吨标煤　</t>
  </si>
  <si>
    <t>节能办</t>
  </si>
  <si>
    <t xml:space="preserve">     中央专项转移支付</t>
  </si>
  <si>
    <t xml:space="preserve">万元工业增加值用水量  </t>
  </si>
  <si>
    <t>立方米</t>
  </si>
  <si>
    <t>地方财政支出</t>
  </si>
  <si>
    <r>
      <t>*</t>
    </r>
    <r>
      <rPr>
        <sz val="10"/>
        <rFont val="宋体"/>
        <family val="0"/>
      </rPr>
      <t>五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十年扶贫投入</t>
    </r>
  </si>
  <si>
    <t>其中：农林水支出</t>
  </si>
  <si>
    <t>中央专项扶贫投入：</t>
  </si>
  <si>
    <t>万元</t>
  </si>
  <si>
    <t xml:space="preserve">    教育支出</t>
  </si>
  <si>
    <t xml:space="preserve">    其中：财政扶贫资金</t>
  </si>
  <si>
    <t xml:space="preserve">       医疗卫生支出</t>
  </si>
  <si>
    <t xml:space="preserve">          以工代赈资金</t>
  </si>
  <si>
    <t>发改局</t>
  </si>
  <si>
    <t xml:space="preserve">          社保和就业支出</t>
  </si>
  <si>
    <t xml:space="preserve">          贴息贷款累计发放额</t>
  </si>
  <si>
    <t>城镇居民人均可支配收入</t>
  </si>
  <si>
    <t xml:space="preserve">          少数民族发展资金  </t>
  </si>
  <si>
    <t>农民人均纯收入</t>
  </si>
  <si>
    <t>省级预算安排的财政专项扶贫资金</t>
  </si>
  <si>
    <t>城镇化率</t>
  </si>
  <si>
    <t>横山</t>
  </si>
  <si>
    <t>绥德</t>
  </si>
  <si>
    <t>米脂</t>
  </si>
  <si>
    <t>米脂县</t>
  </si>
  <si>
    <t>吴堡</t>
  </si>
  <si>
    <t>清涧</t>
  </si>
  <si>
    <t>子洲</t>
  </si>
  <si>
    <t>附表2：</t>
  </si>
  <si>
    <t xml:space="preserve">        区域经济社会发展主要目标表（ 陕西省榆林市横山县）</t>
  </si>
  <si>
    <t>指标</t>
  </si>
  <si>
    <t>十一五期末</t>
  </si>
  <si>
    <t>十二五期末</t>
  </si>
  <si>
    <t>十三五期末</t>
  </si>
  <si>
    <t>备注</t>
  </si>
  <si>
    <t>一、共性指标</t>
  </si>
  <si>
    <t xml:space="preserve">  地区生产总值年均增长</t>
  </si>
  <si>
    <t xml:space="preserve">  地区生产总值年均增长率</t>
  </si>
  <si>
    <t xml:space="preserve">  人均地方财政一般预算收入增长</t>
  </si>
  <si>
    <t xml:space="preserve">  人均地方财政一般预算收入增长率</t>
  </si>
  <si>
    <t xml:space="preserve">  城镇居民人均可支配收入年均增长</t>
  </si>
  <si>
    <t xml:space="preserve">  城镇居民人均可支配收入年均增长率</t>
  </si>
  <si>
    <t xml:space="preserve">  农村居民人均纯收入年均增长</t>
  </si>
  <si>
    <t xml:space="preserve">  农村居民人均纯收入年均增长率</t>
  </si>
  <si>
    <t xml:space="preserve">  城镇化率</t>
  </si>
  <si>
    <t xml:space="preserve">  人均教育支出</t>
  </si>
  <si>
    <t xml:space="preserve">  人均卫生支出</t>
  </si>
  <si>
    <t xml:space="preserve">  人均社保和就业支出</t>
  </si>
  <si>
    <t xml:space="preserve">  高中阶段教育毛入学率</t>
  </si>
  <si>
    <t xml:space="preserve">  人口自然增长率</t>
  </si>
  <si>
    <t xml:space="preserve">  万元地区生产总值能耗累计降低</t>
  </si>
  <si>
    <t xml:space="preserve">  万元工业增加值用水量累计降低</t>
  </si>
  <si>
    <t xml:space="preserve">  森林覆盖率</t>
  </si>
  <si>
    <t>二、特殊性指标</t>
  </si>
  <si>
    <t>石漠化治理</t>
  </si>
  <si>
    <t>万公顷</t>
  </si>
  <si>
    <t>……</t>
  </si>
  <si>
    <t>注 ：1、共性指标各省必须填写</t>
  </si>
  <si>
    <t xml:space="preserve">     2、特殊性指标由各省结合本省实际填写</t>
  </si>
  <si>
    <t xml:space="preserve">     3、十一五期间（末）、十二五期间（末）的数据要说明数据来源，数据来源在备注栏中说明</t>
  </si>
  <si>
    <t>附表2-1：</t>
  </si>
  <si>
    <t>吕梁片区区域扶贫开发主要成果目标表</t>
  </si>
  <si>
    <t xml:space="preserve">  贫困人口数量（以2300新标准计算）</t>
  </si>
  <si>
    <t xml:space="preserve">  整村推进</t>
  </si>
  <si>
    <t xml:space="preserve">  易地扶贫搬迁</t>
  </si>
  <si>
    <t>户数</t>
  </si>
  <si>
    <t>户</t>
  </si>
  <si>
    <t>人数</t>
  </si>
  <si>
    <t xml:space="preserve">  农村劳动力培训</t>
  </si>
  <si>
    <t>社保局</t>
  </si>
  <si>
    <t xml:space="preserve">  通沥青（水泥）路行政村</t>
  </si>
  <si>
    <t xml:space="preserve">  解决农村饮水困难农户</t>
  </si>
  <si>
    <t xml:space="preserve">  解决农村安全饮水农户</t>
  </si>
  <si>
    <t xml:space="preserve">  通路的自然村</t>
  </si>
  <si>
    <t xml:space="preserve">  通电的自然村</t>
  </si>
  <si>
    <t xml:space="preserve">  通电话的自然村</t>
  </si>
  <si>
    <t>电信局</t>
  </si>
  <si>
    <t xml:space="preserve">  通电视的自然村</t>
  </si>
  <si>
    <t>广电局</t>
  </si>
  <si>
    <t xml:space="preserve">  有钢筋混凝土或砖木结构住房的农户</t>
  </si>
  <si>
    <t>住建局</t>
  </si>
  <si>
    <t>九年义务教育巩固率</t>
  </si>
  <si>
    <t xml:space="preserve">  完成农村困难家庭危房改造 </t>
  </si>
  <si>
    <t xml:space="preserve">  有卫生室的行政村比重</t>
  </si>
  <si>
    <t xml:space="preserve">  有合格村医的行政村比重</t>
  </si>
  <si>
    <t>注：1、十一五期末、十二五期末的数据要说明数据来源，数据来源在备注栏中说明。</t>
  </si>
  <si>
    <t xml:space="preserve">    2、易地扶贫搬迁：指针对扶贫对象开展的移民扶贫、生态移民及地质灾害移民。</t>
  </si>
  <si>
    <t xml:space="preserve">    3、农村劳动力培训：指针对扶贫对象开展的农村劳动者转移就业培训、贫困家庭劳动力职业技术培训、乡土人才培养及农村实用技术培训。</t>
  </si>
  <si>
    <t xml:space="preserve">    4、农村饮水困难：按国家统计局口径统计，即：在取得饮用水不困难的情况下，饮用无污染的自来水、深井水和浅井水的人口</t>
  </si>
  <si>
    <t xml:space="preserve">    5、农村安全饮水:指按照卫生部关于安全饮用水的3个标准定义</t>
  </si>
  <si>
    <t xml:space="preserve">    6、农村困难家庭:指贫困户家庭</t>
  </si>
  <si>
    <t xml:space="preserve">    7、各地可以根据需要另外增设成果指标。</t>
  </si>
  <si>
    <t>附表3</t>
  </si>
  <si>
    <t>吕梁山片区（横山县）区域发展与扶贫攻坚实施规划（2011-2015年）项目资金投入汇总表</t>
  </si>
  <si>
    <t>单位：万元</t>
  </si>
  <si>
    <t>项目分类</t>
  </si>
  <si>
    <t>投资合计（2011-2015年）</t>
  </si>
  <si>
    <t>资金占比%</t>
  </si>
  <si>
    <t>合计</t>
  </si>
  <si>
    <t>政府投入</t>
  </si>
  <si>
    <t>业主          投入</t>
  </si>
  <si>
    <t>农户              自筹</t>
  </si>
  <si>
    <t>中央资金</t>
  </si>
  <si>
    <t>省级资金</t>
  </si>
  <si>
    <t>地县        资金</t>
  </si>
  <si>
    <t>中央  资金</t>
  </si>
  <si>
    <t>省级        资金</t>
  </si>
  <si>
    <t>一、基础设施</t>
  </si>
  <si>
    <t xml:space="preserve">   交通</t>
  </si>
  <si>
    <t xml:space="preserve">   水利</t>
  </si>
  <si>
    <t xml:space="preserve">   能源</t>
  </si>
  <si>
    <t xml:space="preserve">   现代通信网络</t>
  </si>
  <si>
    <t xml:space="preserve">   城镇基础设施</t>
  </si>
  <si>
    <t>二、产业发展</t>
  </si>
  <si>
    <r>
      <t xml:space="preserve">   </t>
    </r>
    <r>
      <rPr>
        <sz val="10"/>
        <rFont val="宋体"/>
        <family val="0"/>
      </rPr>
      <t>特色农业</t>
    </r>
  </si>
  <si>
    <r>
      <t xml:space="preserve">   </t>
    </r>
    <r>
      <rPr>
        <sz val="10"/>
        <rFont val="宋体"/>
        <family val="0"/>
      </rPr>
      <t>旅游文化产业</t>
    </r>
  </si>
  <si>
    <r>
      <t xml:space="preserve">   </t>
    </r>
    <r>
      <rPr>
        <sz val="10"/>
        <rFont val="宋体"/>
        <family val="0"/>
      </rPr>
      <t>现代服务业</t>
    </r>
  </si>
  <si>
    <t xml:space="preserve">   工业</t>
  </si>
  <si>
    <t xml:space="preserve">   产业扶贫</t>
  </si>
  <si>
    <t>三、民生改善</t>
  </si>
  <si>
    <t xml:space="preserve">   村庄建设</t>
  </si>
  <si>
    <t xml:space="preserve">   危房改造</t>
  </si>
  <si>
    <r>
      <t xml:space="preserve">  </t>
    </r>
    <r>
      <rPr>
        <sz val="10"/>
        <rFont val="宋体"/>
        <family val="0"/>
      </rPr>
      <t>改善农村生活条件项目</t>
    </r>
  </si>
  <si>
    <r>
      <t xml:space="preserve">  </t>
    </r>
    <r>
      <rPr>
        <sz val="10"/>
        <rFont val="宋体"/>
        <family val="0"/>
      </rPr>
      <t>改善农村生产条件项目</t>
    </r>
  </si>
  <si>
    <t>四、公共服务</t>
  </si>
  <si>
    <t xml:space="preserve">   教育</t>
  </si>
  <si>
    <t xml:space="preserve">   医疗卫生</t>
  </si>
  <si>
    <r>
      <t xml:space="preserve">   </t>
    </r>
    <r>
      <rPr>
        <sz val="10"/>
        <rFont val="宋体"/>
        <family val="0"/>
      </rPr>
      <t>科技</t>
    </r>
  </si>
  <si>
    <t xml:space="preserve">  文化</t>
  </si>
  <si>
    <t xml:space="preserve">  体育</t>
  </si>
  <si>
    <t xml:space="preserve">  社会保障</t>
  </si>
  <si>
    <t>五、能力建设</t>
  </si>
  <si>
    <t xml:space="preserve">   实用技术培训</t>
  </si>
  <si>
    <t xml:space="preserve">   乡土人才培训</t>
  </si>
  <si>
    <t xml:space="preserve">   转移就业培训</t>
  </si>
  <si>
    <t>六、生态环境</t>
  </si>
  <si>
    <t>重要生态功能区保护</t>
  </si>
  <si>
    <t>生态保护与建设</t>
  </si>
  <si>
    <t>水环境保护</t>
  </si>
  <si>
    <t>重点行业污染治理</t>
  </si>
  <si>
    <t>应对气候变化</t>
  </si>
  <si>
    <t>防灾减灾体系建设项目</t>
  </si>
  <si>
    <t>注：根据项目建设汇总一览表汇总一级、二级标题下的项目资金。</t>
  </si>
  <si>
    <t>附表3-1</t>
  </si>
  <si>
    <t>吕梁山片区（横山县）区域发展与扶贫攻坚实施规划（2011-2015年）</t>
  </si>
  <si>
    <t>部门项目资金投入汇总表</t>
  </si>
  <si>
    <t>项目             单位</t>
  </si>
  <si>
    <t>总投入</t>
  </si>
  <si>
    <t>部门投入</t>
  </si>
  <si>
    <t>发改</t>
  </si>
  <si>
    <t>扶贫</t>
  </si>
  <si>
    <t>交通</t>
  </si>
  <si>
    <t>水利</t>
  </si>
  <si>
    <t>教育</t>
  </si>
  <si>
    <t>卫生</t>
  </si>
  <si>
    <t>农业</t>
  </si>
  <si>
    <t>林业</t>
  </si>
  <si>
    <t>民政</t>
  </si>
  <si>
    <t>住建</t>
  </si>
  <si>
    <t>工信</t>
  </si>
  <si>
    <t>旅游</t>
  </si>
  <si>
    <t>环保</t>
  </si>
  <si>
    <t>文广</t>
  </si>
  <si>
    <t>科技</t>
  </si>
  <si>
    <t>气象</t>
  </si>
  <si>
    <t>人社</t>
  </si>
  <si>
    <t>中央</t>
  </si>
  <si>
    <t>省级</t>
  </si>
  <si>
    <t>市（县）</t>
  </si>
  <si>
    <t>注：根据项目建设汇总一览表汇总所涉及部门投入资金。</t>
  </si>
  <si>
    <t>附表4</t>
  </si>
  <si>
    <t>吕梁山片区（横山县）区域发展与扶贫攻坚实施规划（2011-2015年）项目建设汇总一览表</t>
  </si>
  <si>
    <t xml:space="preserve">  </t>
  </si>
  <si>
    <t>项目层级</t>
  </si>
  <si>
    <t>单位   投资   标准</t>
  </si>
  <si>
    <t>单位   补助        标准</t>
  </si>
  <si>
    <t>建设          性质</t>
  </si>
  <si>
    <t>建设          年限</t>
  </si>
  <si>
    <t>建设规模</t>
  </si>
  <si>
    <t>总投资（万元）</t>
  </si>
  <si>
    <t>效益测算</t>
  </si>
  <si>
    <t>扶贫效益（如覆盖扶贫对象规模）</t>
  </si>
  <si>
    <t>涉及            部门</t>
  </si>
  <si>
    <t>业主            融资</t>
  </si>
  <si>
    <t>农户          自筹</t>
  </si>
  <si>
    <t>新增    产值   (万元)</t>
  </si>
  <si>
    <t>新增    纯收入  (万元)</t>
  </si>
  <si>
    <t>新增人           均纯收入(元)</t>
  </si>
  <si>
    <t>省级部         门资金</t>
  </si>
  <si>
    <t>地方       资金</t>
  </si>
  <si>
    <t>合  计</t>
  </si>
  <si>
    <t>一.基础设施（66个）</t>
  </si>
  <si>
    <t xml:space="preserve">  1.1交通（16个）</t>
  </si>
  <si>
    <t xml:space="preserve">     1.1.1铁路</t>
  </si>
  <si>
    <t>波罗至魏家楼运煤专线</t>
  </si>
  <si>
    <t>国家级</t>
  </si>
  <si>
    <t>新建</t>
  </si>
  <si>
    <t>2011-2015</t>
  </si>
  <si>
    <t>全长98公里</t>
  </si>
  <si>
    <t>36万人</t>
  </si>
  <si>
    <t>交通运输局</t>
  </si>
  <si>
    <t xml:space="preserve">     1.1.2公路（13）</t>
  </si>
  <si>
    <t>怀远大道</t>
  </si>
  <si>
    <t>修建一级公路36.6公里</t>
  </si>
  <si>
    <t>鱼河-杨桥畔公路</t>
  </si>
  <si>
    <t>修建二级公路96公里</t>
  </si>
  <si>
    <t>204省道横山段改造工程</t>
  </si>
  <si>
    <t>新建、改建</t>
  </si>
  <si>
    <t>改造二级公路70公里</t>
  </si>
  <si>
    <t>横山-乌审旗一级公路</t>
  </si>
  <si>
    <t>修建一级公路23公里</t>
  </si>
  <si>
    <t>横山-子洲二级公路</t>
  </si>
  <si>
    <t>修建二级公路73公里</t>
  </si>
  <si>
    <t>东环路（东门沟-张家洼）</t>
  </si>
  <si>
    <t>修建二级公路12公里</t>
  </si>
  <si>
    <t>波罗影视城道路</t>
  </si>
  <si>
    <t>修建二级公路9.5公里</t>
  </si>
  <si>
    <t>三级公路建设</t>
  </si>
  <si>
    <t>修建魏家楼-艾好峁、塔湾-黄蒿界、东门沟-张家洼等三级公路共484公里</t>
  </si>
  <si>
    <t>四级公路建设</t>
  </si>
  <si>
    <t>修建大古界至庙畔公路、矿区路、通村公路等四级公路共1697公里</t>
  </si>
  <si>
    <t>高速公路至横山县城道路拓宽工程(经济干线)</t>
  </si>
  <si>
    <t>改建</t>
  </si>
  <si>
    <t>2013-2015</t>
  </si>
  <si>
    <t>一级公路9.6公里</t>
  </si>
  <si>
    <t>农村公路网络化</t>
  </si>
  <si>
    <t>新修农村道路236公里</t>
  </si>
  <si>
    <t>县乡油路改造项目</t>
  </si>
  <si>
    <t>改造县乡油路332公里</t>
  </si>
  <si>
    <t>杨沙畔——怀远大道（连接波罗机场与怀远大道）</t>
  </si>
  <si>
    <t>连接波罗机场与怀远大道，新建杨沙畔-怀远道路四级路7公里</t>
  </si>
  <si>
    <t xml:space="preserve">    1.1.3桥梁（2个）</t>
  </si>
  <si>
    <t>大中小型桥梁工程</t>
  </si>
  <si>
    <t>延米</t>
  </si>
  <si>
    <t>31座3500延米</t>
  </si>
  <si>
    <t>农村危桥改造</t>
  </si>
  <si>
    <t>2013-2014</t>
  </si>
  <si>
    <t>20座1200延米</t>
  </si>
  <si>
    <t xml:space="preserve">  1.2水利（10个）</t>
  </si>
  <si>
    <t xml:space="preserve">    1.2.1重点水库（3个）</t>
  </si>
  <si>
    <t>王圪堵水库</t>
  </si>
  <si>
    <t>座</t>
  </si>
  <si>
    <t>行业标准</t>
  </si>
  <si>
    <t>库容3.836亿立方米</t>
  </si>
  <si>
    <t>新建小型水库</t>
  </si>
  <si>
    <t>新建孙家湾、欢喜梁、小沟、魏家畔、花豹峁、王沟、郭家湾、大兴台、石窑则、柳沟、老窑沟等11座小型水库</t>
  </si>
  <si>
    <t>水库除险加固工程</t>
  </si>
  <si>
    <t>加固韩岔、喇嘛畔、漩水湾、杏条梁、秦家沟、李家楼、阳畔沟、石井泉、梁山、小水沟、东方红、曹阳湾、庄则沟、黑石磕、付园则、石庙沟、红峡、扬渠等18座中小型水库</t>
  </si>
  <si>
    <t xml:space="preserve">    1.2.2重点灌区改造工程（2个）</t>
  </si>
  <si>
    <t>国营灌区改造工程</t>
  </si>
  <si>
    <t>有效灌溉面积9.54万亩，干渠砌护130km，支渠护130km，斗渠砌护505km，斗门改建240部，渠道建筑物加固70座</t>
  </si>
  <si>
    <t>民营灌区改造工程</t>
  </si>
  <si>
    <t>渠首改建64座、新建灌溉面积9.8万亩</t>
  </si>
  <si>
    <t xml:space="preserve">    1.2.3防洪工程（1个）</t>
  </si>
  <si>
    <t>横山县中小河流堤防工程</t>
  </si>
  <si>
    <t>建设芦河、大理河、小理河、马邑河、黑木头川、柿子沟、盐子沟Ⅳ级堤防工程</t>
  </si>
  <si>
    <t xml:space="preserve">    1.2.4供水水源工程（4个）</t>
  </si>
  <si>
    <t>地表取水工程加固</t>
  </si>
  <si>
    <t>衬砌干渠38KM、支渠24KM，改造各类建筑33座</t>
  </si>
  <si>
    <t>无定河水源工程</t>
  </si>
  <si>
    <t>组</t>
  </si>
  <si>
    <t>近期布设渗流井21组，远期布设渗流井1组</t>
  </si>
  <si>
    <t>土地海则及芦河西部水源工程</t>
  </si>
  <si>
    <t>眼</t>
  </si>
  <si>
    <t>管井736眼，井深70M</t>
  </si>
  <si>
    <t>黄土梁峁区生态水源示范工程</t>
  </si>
  <si>
    <t>渗流井10组</t>
  </si>
  <si>
    <t xml:space="preserve">    1.3能源（23个）</t>
  </si>
  <si>
    <t xml:space="preserve">     1.3.1电力、电网建设改造工程（6个）</t>
  </si>
  <si>
    <t>输变电工程建设</t>
  </si>
  <si>
    <t xml:space="preserve">个 </t>
  </si>
  <si>
    <t>国家</t>
  </si>
  <si>
    <t>中央20%</t>
  </si>
  <si>
    <t>新建改建</t>
  </si>
  <si>
    <t>新建110KV输变电5个，35KV输变电升压改造2个.</t>
  </si>
  <si>
    <t>提高全县用电质量</t>
  </si>
  <si>
    <t>横山电力局</t>
  </si>
  <si>
    <t>10KV配网建设与改造</t>
  </si>
  <si>
    <t>新建10KV线路850公里，采用LGJ-120.改造10KV线路660公里，采用LGJ-95.及县城高压电缆入地工程90.5公里。（县城现有3条10KV线路。电缆入地采用240电缆两投两备运行方式）、新增配电变压器46350KVA/889台、高压开关250台、10KV环网柜36台、10KV电缆分支箱70台。</t>
  </si>
  <si>
    <t>调度自动化建设</t>
  </si>
  <si>
    <t>光纤通信585公里，县调配电网、自动化配套工程。</t>
  </si>
  <si>
    <t>低压配网建设</t>
  </si>
  <si>
    <t>榆横电厂一期</t>
  </si>
  <si>
    <t>续建</t>
  </si>
  <si>
    <t>2010-2012</t>
  </si>
  <si>
    <t>装机容量2×660MW</t>
  </si>
  <si>
    <t>国电煤电一体化</t>
  </si>
  <si>
    <t>新建建</t>
  </si>
  <si>
    <t>2013-2016</t>
  </si>
  <si>
    <t>装机容量2×660MW，2×300MW煤矸石综合利用电厂，十二五期间投资30亿。</t>
  </si>
  <si>
    <t xml:space="preserve">     1.3.2石油、天然气等能源开发项目（2个）</t>
  </si>
  <si>
    <t>石油产能建设项目</t>
  </si>
  <si>
    <t>吨</t>
  </si>
  <si>
    <t>年新增原油产能5万吨十二五期间投资50000万</t>
  </si>
  <si>
    <t>横山天然气液化项目</t>
  </si>
  <si>
    <t>m³</t>
  </si>
  <si>
    <t>新建5-10个5亿方以上的天然气液化项目，一期液化达到3亿方以上</t>
  </si>
  <si>
    <t xml:space="preserve">     1.3.3煤炭开发项目（8个）</t>
  </si>
  <si>
    <t>朱家峁煤矿</t>
  </si>
  <si>
    <t>国家标准</t>
  </si>
  <si>
    <t>2012-2014</t>
  </si>
  <si>
    <t>年产原煤150万吨</t>
  </si>
  <si>
    <t>魏墙煤矿</t>
  </si>
  <si>
    <t>年产原煤300万吨</t>
  </si>
  <si>
    <t>沈石畔煤矿</t>
  </si>
  <si>
    <t>魏家楼煤矿</t>
  </si>
  <si>
    <t>年产原煤120万吨</t>
  </si>
  <si>
    <t>煤炭资源整合</t>
  </si>
  <si>
    <t>全县13个地方煤矿整合新增产能500万吨</t>
  </si>
  <si>
    <t>波罗煤矿</t>
  </si>
  <si>
    <t>年生产能力1000万吨/年生产能力一期为500万吨/年，</t>
  </si>
  <si>
    <t>横山县兰炭工业园区</t>
  </si>
  <si>
    <t>建设隆鑫等三个总产能248 万吨/年兰炭生产及配套项目</t>
  </si>
  <si>
    <t>群矿选煤厂</t>
  </si>
  <si>
    <t>2013－2015</t>
  </si>
  <si>
    <t>殿市和波罗周边选煤厂1000万吨/年</t>
  </si>
  <si>
    <t>8个</t>
  </si>
  <si>
    <t xml:space="preserve">    1.3.4新能源项目（5个）</t>
  </si>
  <si>
    <t>风力发电项目</t>
  </si>
  <si>
    <t>装机容量10万千瓦</t>
  </si>
  <si>
    <t>太阳能电站项目</t>
  </si>
  <si>
    <t>MW</t>
  </si>
  <si>
    <t>3×100MW太阳能电站项目、10MW发电站项目</t>
  </si>
  <si>
    <t>太阳能电池项目</t>
  </si>
  <si>
    <t>年生产60MW太阳能电池、年产100MW太阳能电池组件生产线</t>
  </si>
  <si>
    <t>横山县秸秆气化炉推广项目</t>
  </si>
  <si>
    <t>项</t>
  </si>
  <si>
    <t>推广秸秆气化炉</t>
  </si>
  <si>
    <t>餐饮垃圾和农产品废料生物能源化投资项目</t>
  </si>
  <si>
    <t>建设年产20万吨生物质能源综合产品</t>
  </si>
  <si>
    <t>1.3.5能源项目（2个）</t>
  </si>
  <si>
    <t>大、中型沼气工程</t>
  </si>
  <si>
    <t>新建大、中型沼气工程20处</t>
  </si>
  <si>
    <t>农村能源建设项目</t>
  </si>
  <si>
    <t>节柴灶15台、太阳能热水器1500台、太阳灶1500台、户用沼气1500口</t>
  </si>
  <si>
    <t xml:space="preserve">  1.4通信网络（8个）</t>
  </si>
  <si>
    <t>电信CDMA移动通信基站</t>
  </si>
  <si>
    <t>新建CDMA移动基站40个</t>
  </si>
  <si>
    <t>电信传输光缆线路</t>
  </si>
  <si>
    <t>皮长公里</t>
  </si>
  <si>
    <t>新建传输光缆线路120皮长公里</t>
  </si>
  <si>
    <t>电信WLAN分布</t>
  </si>
  <si>
    <t>新建电信WLAN80个</t>
  </si>
  <si>
    <t>电信各乡镇、农场可视频电视电话会议系统</t>
  </si>
  <si>
    <t>点</t>
  </si>
  <si>
    <t>在18个乡镇及农场新建可视频电视电话会议系统</t>
  </si>
  <si>
    <t>移动通信基站</t>
  </si>
  <si>
    <t>新建移动基站40个</t>
  </si>
  <si>
    <t>移动传输光缆线路</t>
  </si>
  <si>
    <t>新建传输光缆线路280皮长公里</t>
  </si>
  <si>
    <t>移动WLAN分布</t>
  </si>
  <si>
    <t>移动室内分布系统</t>
  </si>
  <si>
    <t>新建室内分布系统18套</t>
  </si>
  <si>
    <t xml:space="preserve">  1.5城镇基础设施（9个）</t>
  </si>
  <si>
    <t>市政道路桥梁建设</t>
  </si>
  <si>
    <t>建设道路40多公里</t>
  </si>
  <si>
    <t>33万人</t>
  </si>
  <si>
    <t>相关部门</t>
  </si>
  <si>
    <t xml:space="preserve">     ……</t>
  </si>
  <si>
    <t>广场建设</t>
  </si>
  <si>
    <t>建设广场16086.47平方米</t>
  </si>
  <si>
    <t>公共停车场建设</t>
  </si>
  <si>
    <t>3500多个停车位</t>
  </si>
  <si>
    <t>城市供气</t>
  </si>
  <si>
    <t>供气15500户</t>
  </si>
  <si>
    <t>城市水厕</t>
  </si>
  <si>
    <t>建设31个水厕</t>
  </si>
  <si>
    <t>城市供水管网</t>
  </si>
  <si>
    <t>铺设20公里</t>
  </si>
  <si>
    <t>城市排水管网</t>
  </si>
  <si>
    <t>铺设40公里</t>
  </si>
  <si>
    <t>西南新区污水处理厂</t>
  </si>
  <si>
    <t>占地120亩，日处理污水10万立方米</t>
  </si>
  <si>
    <t>横山县垃圾处理项目</t>
  </si>
  <si>
    <t>7个垃圾场及1个固废综合利用工程</t>
  </si>
  <si>
    <t>2.产业发展</t>
  </si>
  <si>
    <t xml:space="preserve">  2.1特色农业（23个）</t>
  </si>
  <si>
    <t>种子工程及繁育基地</t>
  </si>
  <si>
    <t>亩</t>
  </si>
  <si>
    <t>100亩水稻良种繁育基地、1000亩大明绿豆繁育基地、1000亩脱毒马铃薯原种生产基地和万亩玉米、马铃薯良种繁育基地</t>
  </si>
  <si>
    <t>33.1万人</t>
  </si>
  <si>
    <t>水稻示范、试验</t>
  </si>
  <si>
    <t>1200亩</t>
  </si>
  <si>
    <t>5万人</t>
  </si>
  <si>
    <t>农业有害生物防控基地</t>
  </si>
  <si>
    <t>100万亩</t>
  </si>
  <si>
    <t>12.5万人</t>
  </si>
  <si>
    <t>横山县无公害农产品基地建设</t>
  </si>
  <si>
    <t>全县98万亩耕地全部申报无公害农产品生产基地，全县14个乡镇（农场）建立70个无公害农产品生产基地，培训技术人员一万人次，制定无公害地方标准30个，建立农产品自检室70个，对产出农产品实行自检制度和可追溯制度。</t>
  </si>
  <si>
    <t>320000人</t>
  </si>
  <si>
    <t>横山县农产品质量安全监测体系建设</t>
  </si>
  <si>
    <t>建设县级农产品质量安全检验检测中心实验室，建设乡级农产品检测室，建立村级农产品监管室，建立横山县农产品质量安全追溯系统。</t>
  </si>
  <si>
    <t>横山县农业环境监测项目建设</t>
  </si>
  <si>
    <t xml:space="preserve">建设基本农田保护区环境质量监测，农业面源污染现状调查，农业环境监测预警。
</t>
  </si>
  <si>
    <t>小杂粮生产基地建设</t>
  </si>
  <si>
    <t>新建绿豆基地20万亩,其他杂粮基地30万亩</t>
  </si>
  <si>
    <t>水稻生产基地建设</t>
  </si>
  <si>
    <t>2014-2015</t>
  </si>
  <si>
    <t>新建高标准水稻生产基地5万亩，建设水稻产业技术研究开发基地，新品种、新技术引进、试验示范基地，工厂化育秧基地，30000亩高标准优质水稻生产基地，三万吨精米加工厂建设，副产品加工转化基地</t>
  </si>
  <si>
    <t>现代特色农业示范基地</t>
  </si>
  <si>
    <t>20114-2015</t>
  </si>
  <si>
    <t>新建横山镇、 白界、 雷龙湾三个四季特色农业示范基地，建立水稻、绿豆、 小杂粮和瓜果 “五大示范园”，建设政春现代农业示范区</t>
  </si>
  <si>
    <t>果桑工程</t>
  </si>
  <si>
    <t>60000亩</t>
  </si>
  <si>
    <t>50000人</t>
  </si>
  <si>
    <t>万亩葡萄园建设</t>
  </si>
  <si>
    <t>12000亩</t>
  </si>
  <si>
    <t>30000人</t>
  </si>
  <si>
    <t>大漠蔬菜生产基地</t>
  </si>
  <si>
    <t>新建日光温室1000亩、大拱棚2000亩、实施旧棚改良</t>
  </si>
  <si>
    <t>6000人</t>
  </si>
  <si>
    <t>沙地红枣示范基地</t>
  </si>
  <si>
    <t>5000亩</t>
  </si>
  <si>
    <t>1000人</t>
  </si>
  <si>
    <t>沙棘种植基地</t>
  </si>
  <si>
    <t>沙漠温室有机态无土栽培项目</t>
  </si>
  <si>
    <t>栋</t>
  </si>
  <si>
    <t>900栋</t>
  </si>
  <si>
    <t>2000人</t>
  </si>
  <si>
    <t>羊生产基地项目</t>
  </si>
  <si>
    <t>万只</t>
  </si>
  <si>
    <t>9.9万人次</t>
  </si>
  <si>
    <t>畜牧局</t>
  </si>
  <si>
    <t>家禽养殖基地项目</t>
  </si>
  <si>
    <t>5.2万人次</t>
  </si>
  <si>
    <t>肉牛生产基地项目</t>
  </si>
  <si>
    <t>万头</t>
  </si>
  <si>
    <t>0.1万人次</t>
  </si>
  <si>
    <t>优质牧草基地</t>
  </si>
  <si>
    <t>万亩</t>
  </si>
  <si>
    <t>0.099万人次</t>
  </si>
  <si>
    <t>畜产品加工项目</t>
  </si>
  <si>
    <t>5.3万人</t>
  </si>
  <si>
    <t>饲草加工项目</t>
  </si>
  <si>
    <t>0.024万人次</t>
  </si>
  <si>
    <t>白绒山羊生产基地</t>
  </si>
  <si>
    <t>横山县中小企业促进局</t>
  </si>
  <si>
    <t>家禽养殖项目基地</t>
  </si>
  <si>
    <t xml:space="preserve">  2.2旅游文化产业（5个）</t>
  </si>
  <si>
    <t>波罗古堡文化旅游产业园</t>
  </si>
  <si>
    <t>规划建设红色文化主题公园、影视创作与摄影基地、沙漠旅游观光区及空中观光游览索道</t>
  </si>
  <si>
    <t>文化、交通、水利</t>
  </si>
  <si>
    <t>王圪堵水库旅游度假基地</t>
  </si>
  <si>
    <t>建设1个集水上娱乐、沙漠观光为一体的旅游基地</t>
  </si>
  <si>
    <t>李自成故里</t>
  </si>
  <si>
    <t>将李自成故里常峁墕打造成一个5A级旅游景区</t>
  </si>
  <si>
    <t>响水休闲养生园区</t>
  </si>
  <si>
    <t>规划建设养心庄园、军事体验城堡、休闲养生度假庄园、圣景宫园及稻米文化博物馆</t>
  </si>
  <si>
    <t>党岔古城体验区</t>
  </si>
  <si>
    <t>规划建设以小城镇、古银州城、桃花园、花卉观赏园为一体的休闲观赏基地</t>
  </si>
  <si>
    <t xml:space="preserve">  2.3工业（36个）</t>
  </si>
  <si>
    <t>2.3.1煤炭化工项目(11个)</t>
  </si>
  <si>
    <t>甲醇项目</t>
  </si>
  <si>
    <t>榆天化140万吨甲醇项目，中煤360万吨甲醇及深加工项目</t>
  </si>
  <si>
    <t>横山县煤气化工及配套朱家峁煤矿项目</t>
  </si>
  <si>
    <t>年生产煤气1.1 亿立方米、兰炭60 万吨、金属镁2 万吨、型煤30 万吨，煤矿150 万吨/年</t>
  </si>
  <si>
    <t>华电煤业煤制芳烃项目</t>
  </si>
  <si>
    <t>建设100万吨/年煤制芳烃装置及下游深加工装置</t>
  </si>
  <si>
    <t>醋酸及系列产品</t>
  </si>
  <si>
    <t>建设中煤集团年产150万吨甲醇、40万吨醋酸、30万吨醋酸乙烯、20万吨醋酐、10万吨醋，榆林天化年产60万吨醋酸乙烯，延长醋酸二期建设规模为年产150万吨甲醇、40万吨醋酸、30万吨醋酸乙烯、20万吨醋酐、10万醋酸纤维等装置</t>
  </si>
  <si>
    <t>隆鑫煤化工循环经济示范园建设项目</t>
  </si>
  <si>
    <t>建设20万吨/年的硅酸钠生产车间、2×1.5MW的发电车间和120万吨/年的洁净煤生产线</t>
  </si>
  <si>
    <t>横山县30万吨/年合成氨及尿素项目</t>
  </si>
  <si>
    <t>建设年产30万吨合成氨及尿素项目</t>
  </si>
  <si>
    <t>水泥粉磨站项目</t>
  </si>
  <si>
    <t>建设年产300万吨粉磨站项目</t>
  </si>
  <si>
    <t>满意水泥拌合站项目</t>
  </si>
  <si>
    <t>建设100万吨/年水泥拌合站项目</t>
  </si>
  <si>
    <t>4×25000KVA电石生产项目</t>
  </si>
  <si>
    <t>项目建设规模为年产20万吨电石</t>
  </si>
  <si>
    <t>水煤浆项目</t>
  </si>
  <si>
    <t>年设计生产水煤浆10万吨</t>
  </si>
  <si>
    <t>精洗煤项目</t>
  </si>
  <si>
    <t>建设240万吨/年洗选煤项目</t>
  </si>
  <si>
    <t>2.3.2盐化工项目（4个）</t>
  </si>
  <si>
    <t>真空盐项目</t>
  </si>
  <si>
    <t xml:space="preserve">100万吨真空盐  </t>
  </si>
  <si>
    <t>华奥盐田开发公司甲基氯硅烷项目</t>
  </si>
  <si>
    <t>5万吨/年甲基氯硅烷</t>
  </si>
  <si>
    <t>榆林市盐田开发公司纯碱项目</t>
  </si>
  <si>
    <t>60万吨/年纯碱（联碱）生产线</t>
  </si>
  <si>
    <t>横山盐化工生产配送项目</t>
  </si>
  <si>
    <t>年产30万吨MDI、15万吨TDI、20万吨固碱、15万吨液碱、5万吨糊树脂、35万吨PVC、20万吨有机硅、2万吨合成氨。占地79亩，建筑面积35650平方米，项目年配送量60万吨</t>
  </si>
  <si>
    <t>2.3.3战略性新兴产业（14个）</t>
  </si>
  <si>
    <t>WQ无机泡沫(泡沫混凝土)保温板项目</t>
  </si>
  <si>
    <t>年产3万㎡WQ无机泡沫</t>
  </si>
  <si>
    <t>复合材料项目</t>
  </si>
  <si>
    <t>年生产木塑复合材料5000立方米， 建设生产厂房、 中心化验室、原料成品库房以及综合办公、 职工宿舍、 锅炉房等生产生活辅助设施，总建筑面积51508平方米，项目总占地面积110亩，年生产玻璃钢管4000吨</t>
  </si>
  <si>
    <t>煤矸石纤维生产</t>
  </si>
  <si>
    <t>2013-2017</t>
  </si>
  <si>
    <t>年产6万吨煤矸石纤维</t>
  </si>
  <si>
    <t>塑料管材管件项目</t>
  </si>
  <si>
    <t>2014-2016</t>
  </si>
  <si>
    <t>年产9.5万吨塑料管材、0.5万吨管件</t>
  </si>
  <si>
    <t>废旧橡胶轮胎回收利用项目</t>
  </si>
  <si>
    <t>年回收利用废旧轮胎10000个</t>
  </si>
  <si>
    <t>烧结煤矸石砖项目</t>
  </si>
  <si>
    <t>年产2.4亿块烧结煤矸石砖</t>
  </si>
  <si>
    <t>蒸压粉煤灰砖项目</t>
  </si>
  <si>
    <t>块</t>
  </si>
  <si>
    <t>年产5亿块蒸压粉煤灰砖</t>
  </si>
  <si>
    <t>太阳能溴锂真空超导暖气片项目</t>
  </si>
  <si>
    <t>在年内完成20 万平方米太阳能溴锂真空超导暖气片生产.</t>
  </si>
  <si>
    <t>光伏建筑一体化项目</t>
  </si>
  <si>
    <t>KW</t>
  </si>
  <si>
    <t>建设年生产能力50KW的光伏建筑一体化</t>
  </si>
  <si>
    <t>年产20万吨生物质能源综合产品</t>
  </si>
  <si>
    <t>天然植物提取一、 二期项目</t>
  </si>
  <si>
    <t>建设符合GMP 标准的240吨/年天然植物提取中心及中药制剂中心和研究检测中心</t>
  </si>
  <si>
    <t>中草药良种培育和有效成份提取基地</t>
  </si>
  <si>
    <t>年培育甘草等中草药良种1000万株， 提取有效成份10万公斤，羊胎素3300公斤</t>
  </si>
  <si>
    <t>混凝土项目</t>
  </si>
  <si>
    <t>新建年产30万立方加气混凝土，建设70万立方米/年商品混凝土拌合站，新修原材料库、机修车间、中心化验室、磅房、综合办公楼、职工宿舍，总建筑面积17540 平方米</t>
  </si>
  <si>
    <t>玻璃钢复合材料生产线</t>
  </si>
  <si>
    <t>年生产玻璃钢管4000吨</t>
  </si>
  <si>
    <t>2.3.4装备制造业（9个）</t>
  </si>
  <si>
    <t>电力电器设备制造项目</t>
  </si>
  <si>
    <t>台</t>
  </si>
  <si>
    <t>年设计生产各种电力电气设备5000台/套。新建生产厂房等，建筑面积30760 平方米</t>
  </si>
  <si>
    <t>石油钢管制造加工项目</t>
  </si>
  <si>
    <t>石油钢管制造加工扩建项目</t>
  </si>
  <si>
    <t xml:space="preserve">电力器材加工制造项目 </t>
  </si>
  <si>
    <t>生产铁塔、横担、干顶铁、高压开关柜、低压配电柜、配电箱、线路金具及低压配电线</t>
  </si>
  <si>
    <t>负压式吸浆机专利产品的开发项目</t>
  </si>
  <si>
    <t>建成生产厂区一处，年生产力将达到2000台</t>
  </si>
  <si>
    <t>通用航空零部件制造</t>
  </si>
  <si>
    <t>通用航空飞机的零部件制造与研发</t>
  </si>
  <si>
    <t>汽车零部件制造</t>
  </si>
  <si>
    <t>各种汽车零部件制造</t>
  </si>
  <si>
    <t>袋式除尘器项目</t>
  </si>
  <si>
    <t>年产40万平方米过滤面积大型袋式除尘设备</t>
  </si>
  <si>
    <t>重型化工装备制造</t>
  </si>
  <si>
    <t>2012-2018</t>
  </si>
  <si>
    <t>年产20000吨钢制容器，2000吨不锈钢制容器，4000吨复合材容器</t>
  </si>
  <si>
    <t>中煤煤机制造项目</t>
  </si>
  <si>
    <t>井工矿液压支架制造、维修以及大型煤化工设备加工及组装</t>
  </si>
  <si>
    <t>2.3.5有色金属（2个）</t>
  </si>
  <si>
    <t>镁产业基地建设项目</t>
  </si>
  <si>
    <t>规划占地4000亩，生产原煤干馏500万吨/年，LNG5亿m³/年，煤焦油加氢200万吨/年，2×60万千瓦煤矸石发电，制氮10亿m³，原生镁锭20万吨/年，120万吨免烧砖，镁渣水泥500万吨/年；建设大型镁材料应用研发中心及配套生活服务设施，并建设新产品实验基地和质检中心，十二五投资50亿。</t>
  </si>
  <si>
    <t>横山镁合金循环经济产业项目一期工程</t>
  </si>
  <si>
    <t>年产10万吨金属镁、10万吨镁合金锭、5万吨镁合金挤压管材、3万吨镁合金牺牲阳极、2万吨其它镁合金产品</t>
  </si>
  <si>
    <t>2.3.6轻纺、建材产业（14个）</t>
  </si>
  <si>
    <t>横山县羊中王服装生产及残疾人就业培训基地项目</t>
  </si>
  <si>
    <t>扩建年生产能力为200万标准件的“羊中王”系列服装加工基地</t>
  </si>
  <si>
    <t>皮革加工项目</t>
  </si>
  <si>
    <t>生产规模为原皮280万张</t>
  </si>
  <si>
    <t>横山县花炮厂扩建项目</t>
  </si>
  <si>
    <t>箱</t>
  </si>
  <si>
    <t>建设生产线四条：礼花生产线一条，炮类生产线二条，组合烟花类生产线一条；建库房5座：A级成品库，原材料储存库，药物库，引线库，亮珠库各一座； 年生产烟花400万箱</t>
  </si>
  <si>
    <t>横山县屠宰加工项目</t>
  </si>
  <si>
    <t>年屠宰加工肉羊200万只，100万头生猪屠宰及肉制品加工</t>
  </si>
  <si>
    <t>杂粮加工及深加工项目</t>
  </si>
  <si>
    <t>2012-2015</t>
  </si>
  <si>
    <t>建设10万亩杂粮生产基地，年产3000吨小杂粮及11.5万吨的绿豆饮品</t>
  </si>
  <si>
    <t>万民纺织园</t>
  </si>
  <si>
    <t>年产1000吨洗净毛、600吨毛条、1000吨绒毛絮片、300吨绒纱、200万米呢绒、60万件羊绒制品、300万米其他纺织面料、20万件服饰</t>
  </si>
  <si>
    <t>轻纺产业项目</t>
  </si>
  <si>
    <t>建设服装厂、原材料及辅料加工厂，服装加工技术培训中心等，年产1720万件</t>
  </si>
  <si>
    <t>羊毛、羊绒产业集群项目</t>
  </si>
  <si>
    <t>建设原材料、辅料加工中心、服装制造中心、物流集散中心与服装销售城、物流信息处理中心，预计年收入45.62亿元</t>
  </si>
  <si>
    <t>高岭瓷土厂</t>
  </si>
  <si>
    <t>建设60万吨/年高岭土矿， 生产高白超细高岭土20万吨/年、生产陶瓷专用瓷泥20万吨/年、生产特级高岭土20万吨/年</t>
  </si>
  <si>
    <t>陶瓷产业园</t>
  </si>
  <si>
    <t>规划在波罗、殿市、韩岔等乡镇建设占地6平方公里的陶瓷产业基地。建设外墙砖生产线3条，抛光砖生产线15条，仿古砖生产线3条，内墙砖生产线5条；陶瓷瓦生产线3条</t>
  </si>
  <si>
    <t>艺术陶瓷生产项目</t>
  </si>
  <si>
    <t>2013-2018</t>
  </si>
  <si>
    <t>在陶瓷产业园内规划建设20个10×200平方米的艺术陶瓷工作间，生产人物、动物、器皿、微塑等艺术陶瓷</t>
  </si>
  <si>
    <t>陕北白绒山羊饲料加工厂</t>
  </si>
  <si>
    <t>建设年产1万吨的陕北白绒山羊长用饲料加工厂</t>
  </si>
  <si>
    <t>无公害蔬菜及深加工项目</t>
  </si>
  <si>
    <t>种植无公害蔬菜面积3000 亩， 加工无公害蔬菜3000 吨</t>
  </si>
  <si>
    <t>横山县杂粮加工及杂粮食品综合项目</t>
  </si>
  <si>
    <t>新建厂房15000平米，购买设施20套，年生产能力达5000 吨；建设绿豆饮品项目，年加工11.5万吨的生产能力，预留2000㎡规模饲料生产车间的建筑面积</t>
  </si>
  <si>
    <t xml:space="preserve">  2.4现代服务业（16个）</t>
  </si>
  <si>
    <t>横山县魏家楼铁路集装站项目</t>
  </si>
  <si>
    <t>年集运各类物资一期100万吨，后期300-500万吨</t>
  </si>
  <si>
    <t>榆林陆港口岸海荣穆流园区项目</t>
  </si>
  <si>
    <t>㎡</t>
  </si>
  <si>
    <t>建设万吨铁路大列专用线三条，站台6个，设计年吞吐货物600万吨。新建现代化仓库、加工园区、站台、配送中心以及生活办公等设施，总建筑面积260000平方米</t>
  </si>
  <si>
    <t>新开沟货运站建设项目</t>
  </si>
  <si>
    <t>横山县建材家居大型商城</t>
  </si>
  <si>
    <t>国家
标准</t>
  </si>
  <si>
    <t>前期</t>
  </si>
  <si>
    <t>建设占地800亩的建材、装饰材料市场区、物流区和特色餐饮业酒店区三大功能区，建筑总面积270000平方米。</t>
  </si>
  <si>
    <t>榆横综合物流园区项目</t>
  </si>
  <si>
    <t>榆林经济开发区管委会</t>
  </si>
  <si>
    <t>2011-2020</t>
  </si>
  <si>
    <t>能源化工物流和综合物流基础建设，建设榆林陆港口岸、海荣物流园区</t>
  </si>
  <si>
    <t>榆林能源化工物流中心</t>
  </si>
  <si>
    <t>三愚煤炭公司</t>
  </si>
  <si>
    <t>建设服务、仓储区、联合检验区、保税仓库为一体的综合物流中心</t>
  </si>
  <si>
    <t>榆横汽车城</t>
  </si>
  <si>
    <t>汽车贸易展览厅和汽车20家4s店</t>
  </si>
  <si>
    <t xml:space="preserve">草海则汽修城 </t>
  </si>
  <si>
    <t>占地10亩</t>
  </si>
  <si>
    <t>榆横工业区三产服务区</t>
  </si>
  <si>
    <t>km2</t>
  </si>
  <si>
    <t>园区规划面积6km2</t>
  </si>
  <si>
    <t>横山县波罗镇龙泉墩海荣商业服务区项目</t>
  </si>
  <si>
    <t>建设大型商业综合服务设施，配套基础设施等</t>
  </si>
  <si>
    <t>榆横闫庄则煤炭仓储发运基地</t>
  </si>
  <si>
    <t>煤炭购销和仓储业务</t>
  </si>
  <si>
    <t>中石油榆林成品油储备库项目</t>
  </si>
  <si>
    <t>新建成品油钢罐10座，储油量为5万立方米， 铁路专用线1.5公里，以及配套管道、给排水、消防、电气仪表、卫生环保、生活办公等辅助设施</t>
  </si>
  <si>
    <t>西南新区综合批发市场</t>
  </si>
  <si>
    <t>占地175亩</t>
  </si>
  <si>
    <t>创新商务中心</t>
  </si>
  <si>
    <t>地17亩</t>
  </si>
  <si>
    <t>榆林市食盐配送中心</t>
  </si>
  <si>
    <t>占地79亩，建筑面积35650平方米，项目年配送量60 万吨</t>
  </si>
  <si>
    <t>横榆通用航空服务中心</t>
  </si>
  <si>
    <t>以销售公务机为主，为客户提供全套服务，包括管理、租赁、售买、培训等一系列的业务</t>
  </si>
  <si>
    <t>2.5产业扶贫（6个）</t>
  </si>
  <si>
    <t>横山县小额信贷扶贫贴息贷款项目</t>
  </si>
  <si>
    <t>发放小额到户贴息贷款，扶持1万户贫困户发展生产</t>
  </si>
  <si>
    <t>40000人</t>
  </si>
  <si>
    <t>横山县龙头企业贷款贴息项目</t>
  </si>
  <si>
    <t>扶持6个龙头企业，带动周边农户发展生产</t>
  </si>
  <si>
    <t>4800人</t>
  </si>
  <si>
    <t>含企业利润</t>
  </si>
  <si>
    <t>横山县建立贫困村互助资金协会</t>
  </si>
  <si>
    <t>村</t>
  </si>
  <si>
    <t>启动50个村级扶贫互助资金协会，建立支持群众发展生产的资金投入长效机制</t>
  </si>
  <si>
    <t>20000人</t>
  </si>
  <si>
    <t>横山县产业扶持到户项目</t>
  </si>
  <si>
    <t>扶持3000户贫困户发展产业，增加收入</t>
  </si>
  <si>
    <t>12000人</t>
  </si>
  <si>
    <t>横山县农业产业化发展项目</t>
  </si>
  <si>
    <t>中省</t>
  </si>
  <si>
    <t>扶持20个农业产业化企业及专业合作社，带动周边农户发展种养加产业</t>
  </si>
  <si>
    <t>4000人</t>
  </si>
  <si>
    <t>三.民生改善（12个）</t>
  </si>
  <si>
    <t>商贸局</t>
  </si>
  <si>
    <t xml:space="preserve">   3.1村庄建设（3个）</t>
  </si>
  <si>
    <t xml:space="preserve"> 3.1.1移民搬迁项目</t>
  </si>
  <si>
    <t>横山县移民搬迁项目</t>
  </si>
  <si>
    <t>扶贫移民搬迁1万户4万人</t>
  </si>
  <si>
    <t>扶贫办发改局住建局</t>
  </si>
  <si>
    <t>3.1.2贫困村整村推进项目</t>
  </si>
  <si>
    <t>横山县贫困村整村推进项目</t>
  </si>
  <si>
    <t>行业 标准</t>
  </si>
  <si>
    <t>100万元／村</t>
  </si>
  <si>
    <t>3.1.3小城镇建设项目</t>
  </si>
  <si>
    <t>横山县小城镇建设项目</t>
  </si>
  <si>
    <t>建设具有横山特色的6个小城镇，包括水、电、路等公益配套设施建设，涉及生态旅游小城镇波罗、殿市。加工制造型小城镇：殿市、高镇。民俗文化型小城镇：响水。物流集贸小城镇：魏家楼、党岔镇。</t>
  </si>
  <si>
    <t>3.2危房改造（1个）</t>
  </si>
  <si>
    <t xml:space="preserve">  危房改造</t>
  </si>
  <si>
    <t>新建、改建3450户</t>
  </si>
  <si>
    <t>4个部门</t>
  </si>
  <si>
    <t>县自然村庄道路升等改造</t>
  </si>
  <si>
    <t>改建95公里乡村道路</t>
  </si>
  <si>
    <t>城市棚户区改造</t>
  </si>
  <si>
    <t>拆迁安置184户</t>
  </si>
  <si>
    <t>2个部门</t>
  </si>
  <si>
    <t xml:space="preserve">   3.4改善农村生产条件项目（6个）</t>
  </si>
  <si>
    <t>3.4.1村级道路建设项目</t>
  </si>
  <si>
    <t>县农村公路安保工程</t>
  </si>
  <si>
    <t>改建860公里农村公路</t>
  </si>
  <si>
    <t>横山县村组道路项目</t>
  </si>
  <si>
    <t>3.4.2农田水利建设项目</t>
  </si>
  <si>
    <t>新建淤地坝</t>
  </si>
  <si>
    <t>新建淤地坝600座</t>
  </si>
  <si>
    <t>淤地坝除险加固</t>
  </si>
  <si>
    <t>维修加固1000座</t>
  </si>
  <si>
    <t>3.4.3土地整治项目与农田改造</t>
  </si>
  <si>
    <t>小流域治理工程</t>
  </si>
  <si>
    <t>综合治理面积283平方公里</t>
  </si>
  <si>
    <t>3.4.4农业机械化</t>
  </si>
  <si>
    <t>横山县农作物秸秆机械化综合利用</t>
  </si>
  <si>
    <t>推广农作物秸秆机械化综合利用50000亩</t>
  </si>
  <si>
    <t>农机具推广</t>
  </si>
  <si>
    <t>补贴大中小型农机具10000台。</t>
  </si>
  <si>
    <t>农机局</t>
  </si>
  <si>
    <t>四.公共服务（50个）</t>
  </si>
  <si>
    <t xml:space="preserve">   4.1教育（7个）</t>
  </si>
  <si>
    <t>4.1.1普通高中学校项目</t>
  </si>
  <si>
    <t>横山县普通高中学校建设项目</t>
  </si>
  <si>
    <t>新建、改扩建</t>
  </si>
  <si>
    <t>3所68400m2</t>
  </si>
  <si>
    <t>4.1.2职业院校项目</t>
  </si>
  <si>
    <t>横山县职业教育院校项目</t>
  </si>
  <si>
    <t>体育馆2000m2实训用房6580m2</t>
  </si>
  <si>
    <t>4.1.3农村幼儿园，小学，中学项目</t>
  </si>
  <si>
    <t>横山县幼儿园建设项目</t>
  </si>
  <si>
    <t>26所64200m2</t>
  </si>
  <si>
    <t>横山县小学建设项目</t>
  </si>
  <si>
    <t>20所165060m2</t>
  </si>
  <si>
    <t>横山县中学建设项目</t>
  </si>
  <si>
    <t>15所177270m2</t>
  </si>
  <si>
    <t>4.1.4改善贫困地区学校住宿、食堂项目</t>
  </si>
  <si>
    <t>横山县改善贫困地区学校住宿、食堂项目</t>
  </si>
  <si>
    <t>24800m2</t>
  </si>
  <si>
    <t>4.1.5师资培训</t>
  </si>
  <si>
    <t>横山县师资培训项目</t>
  </si>
  <si>
    <t>人次</t>
  </si>
  <si>
    <t>2500人次</t>
  </si>
  <si>
    <t xml:space="preserve">   4.2医疗卫生（20个）</t>
  </si>
  <si>
    <t xml:space="preserve"> 横山县中医院建设项目</t>
  </si>
  <si>
    <t>2013—2014</t>
  </si>
  <si>
    <t>中医院占地10000m2，建筑面积9000m2</t>
  </si>
  <si>
    <t>横山县人民医院建设项目</t>
  </si>
  <si>
    <t>2013—2016</t>
  </si>
  <si>
    <t>横山县人民医院住院大楼占地面积2460m2、建筑面积15600m2</t>
  </si>
  <si>
    <t>横山县妇幼保健院建设项目</t>
  </si>
  <si>
    <t>2014—2017</t>
  </si>
  <si>
    <t>建筑面积22000m2</t>
  </si>
  <si>
    <t>横山县传染病医院</t>
  </si>
  <si>
    <t>2014—2016</t>
  </si>
  <si>
    <t>建筑面积4000m2</t>
  </si>
  <si>
    <t>横山县第二人民医院</t>
  </si>
  <si>
    <t>建筑面积25000m2</t>
  </si>
  <si>
    <t>横山县公共卫生应急体系建设项目</t>
  </si>
  <si>
    <t>2013—2015</t>
  </si>
  <si>
    <t>应急综合办公楼占地4000m2、设备购置</t>
  </si>
  <si>
    <t>横山县卫生监督所建设项目</t>
  </si>
  <si>
    <t>建筑面积1200m2</t>
  </si>
  <si>
    <t>横山县农村合作医疗办公室建设项目</t>
  </si>
  <si>
    <t>横山县公费医疗办公室建设项目</t>
  </si>
  <si>
    <t>横山县地方病防治中心建设项目</t>
  </si>
  <si>
    <t>2014—2015</t>
  </si>
  <si>
    <t>横山县卫生院建设项目</t>
  </si>
  <si>
    <t>新建2个卫生院，扩建8个中心卫生院，改建9个卫生院</t>
  </si>
  <si>
    <t>横山县卫生院安心工程建设项目</t>
  </si>
  <si>
    <t>18个卫生院安心工程建设，建筑面积24000㎡</t>
  </si>
  <si>
    <t>横山县村卫生室建设项目</t>
  </si>
  <si>
    <t>标准化村卫生室计21480㎡</t>
  </si>
  <si>
    <t>横山县村卫生室医疗人员培训项目</t>
  </si>
  <si>
    <t>每年培训2860人次，共计28600人次</t>
  </si>
  <si>
    <t>横山县医疗废物处理厂建设项目</t>
  </si>
  <si>
    <t>占地2000m2，3个县级医院，18个乡镇卫生院，9个民营医院，361个村级卫生室医疗废物集中处理设施</t>
  </si>
  <si>
    <t>横山县健康教育所建设项目</t>
  </si>
  <si>
    <t>建筑面积20000m2</t>
  </si>
  <si>
    <t>横山县药品集中采购配送中心建设项目</t>
  </si>
  <si>
    <t>建筑面积6500m2</t>
  </si>
  <si>
    <t>横山县县、镇计划生育服务站建设</t>
  </si>
  <si>
    <t>m2</t>
  </si>
  <si>
    <t>行业
标准</t>
  </si>
  <si>
    <t>1个县级计划生育服务站，15个镇级计划生育服务站，200个村级计划生育服务室建设，1个县级计划生育养老公寓，建筑面积共计18800平方米。</t>
  </si>
  <si>
    <t>计生局</t>
  </si>
  <si>
    <t>横山县人口计生文化广场</t>
  </si>
  <si>
    <t>m3</t>
  </si>
  <si>
    <t>2012-2013</t>
  </si>
  <si>
    <t>在横山县城环城路河堤公园新建横山县人口计生文化广场，长700米，宽约10米，建筑面积7000平方米。</t>
  </si>
  <si>
    <t>横山县计生户创业致富工程</t>
  </si>
  <si>
    <t>对全县5000户计生户家庭创业进行扶持</t>
  </si>
  <si>
    <t xml:space="preserve">    4.3科技（4个）</t>
  </si>
  <si>
    <t>横山县高科技现代农业示范园区</t>
  </si>
  <si>
    <t>建成“一园二区五基地”高科技现代特色农业示范园，项目占地7000 亩</t>
  </si>
  <si>
    <t>横山县乡镇农机管理服务站</t>
  </si>
  <si>
    <t>在全县各乡镇建设19个农机管理服务站</t>
  </si>
  <si>
    <t>横山县农技推广、培训中心建设项目</t>
  </si>
  <si>
    <t>陕北白绒山羊技术推广中心1个，畜牧兽医技术推广服务中心1个，中国三北防护林体系工程林木良种繁育及技术培训基地1个</t>
  </si>
  <si>
    <t>横山县农业循环经济示范园</t>
  </si>
  <si>
    <t>建设农业循环经济示范园2个</t>
  </si>
  <si>
    <t xml:space="preserve">    4.4文化（10个）</t>
  </si>
  <si>
    <t>建设民俗博物馆项目</t>
  </si>
  <si>
    <t>建设横山民俗博物馆1个</t>
  </si>
  <si>
    <t>横山县肖崖毛主席故居红色教育基地</t>
  </si>
  <si>
    <t>建设肖崖毛主席故居红色教育基地1个，占地30亩</t>
  </si>
  <si>
    <t>横山县文化基地建设</t>
  </si>
  <si>
    <t>建设陕北说书基地、陕北民歌基地、道情基地、剪纸基地和老腰鼓基地共5个</t>
  </si>
  <si>
    <t>横山县广播电视村村通</t>
  </si>
  <si>
    <t>十二五</t>
  </si>
  <si>
    <t>全县共实施30000户</t>
  </si>
  <si>
    <t>横山县农村地区MMDS无线微波网络建设工程</t>
  </si>
  <si>
    <t>覆盖全县80%</t>
  </si>
  <si>
    <t>横山县文化广播电视中心</t>
  </si>
  <si>
    <t>建设文化广播中心1个</t>
  </si>
  <si>
    <t>横山县有线电视网络建设</t>
  </si>
  <si>
    <t>全县共实施7000户</t>
  </si>
  <si>
    <t>横山县乡镇综合文化站、文化资源信息共享工程</t>
  </si>
  <si>
    <t>在全县10个乡镇建设综合文化站、文化资源信息共享工程</t>
  </si>
  <si>
    <t>横山县综合文化活动室建设</t>
  </si>
  <si>
    <t>共建361个乡村文化活动室</t>
  </si>
  <si>
    <t>横山县文化服务平台建设</t>
  </si>
  <si>
    <t>建设横山县文化服务平台1个</t>
  </si>
  <si>
    <t xml:space="preserve">    4.5体育（1个）</t>
  </si>
  <si>
    <t>横山县体育健身场地和设施建设项目</t>
  </si>
  <si>
    <t>建设横山县运动公园1个，新建乡镇文体广场16个，在各行政村实施农民体育健身工程共361个</t>
  </si>
  <si>
    <t xml:space="preserve">    4.6社会保障（8个）</t>
  </si>
  <si>
    <t>保障性住房建设</t>
  </si>
  <si>
    <t>新建保障性住房742580平方米</t>
  </si>
  <si>
    <t>16个部门</t>
  </si>
  <si>
    <t>横山县人力资源及基层就业和社会保障平台建设</t>
  </si>
  <si>
    <t>18个镇、16个社区共计3400平方米基层社保业务用房建设及覆盖18个镇、16个社区的信息平台</t>
  </si>
  <si>
    <t>为全县城镇居民提供就业服务平台</t>
  </si>
  <si>
    <t>人社局</t>
  </si>
  <si>
    <t>横山县贫困家庭劳动力职业技术培训中心</t>
  </si>
  <si>
    <t>10000平方米用房及设施</t>
  </si>
  <si>
    <t>培训3.5万名贫困家庭劳动力</t>
  </si>
  <si>
    <t>横山县就业援助工程</t>
  </si>
  <si>
    <t>开发公益性岗位1500个</t>
  </si>
  <si>
    <t>帮助1500名就业困难人员就业</t>
  </si>
  <si>
    <t>横山县创业促就业服务项目</t>
  </si>
  <si>
    <t>发展4050户民营企业</t>
  </si>
  <si>
    <t>扶持4050人创业</t>
  </si>
  <si>
    <t>横山县中心敬老院</t>
  </si>
  <si>
    <t>建设地址：西南新区，建设面积33340平方米，建设五保供养床位500张。</t>
  </si>
  <si>
    <t>横山县城市社区服务信息网络平台建设</t>
  </si>
  <si>
    <t>新建4个社区服务中心，16个城市社区服务网络覆盖全县城乡社区，服务管理信息化。</t>
  </si>
  <si>
    <t>横山县救灾物资储备库建设</t>
  </si>
  <si>
    <t>新建横山县救灾物资储备库1所，占地5亩，建设面积1200平方米。</t>
  </si>
  <si>
    <t>五.能力建设（9个）</t>
  </si>
  <si>
    <t xml:space="preserve">   5.1实用技术培训（4个）</t>
  </si>
  <si>
    <t>横山县“雨露计划”培训项目</t>
  </si>
  <si>
    <t>“雨露计划”培训1800人次</t>
  </si>
  <si>
    <t>1800人</t>
  </si>
  <si>
    <t>农村实用技术培训</t>
  </si>
  <si>
    <t>10万人次</t>
  </si>
  <si>
    <t>10万人</t>
  </si>
  <si>
    <t>贫困家庭大学生助学项目</t>
  </si>
  <si>
    <t>资助600名贫困家庭大学生完成高等教育学习</t>
  </si>
  <si>
    <t>600人</t>
  </si>
  <si>
    <t>横山县种植、养殖实用技术培训</t>
  </si>
  <si>
    <t>培训6000人次</t>
  </si>
  <si>
    <t>培训6000人</t>
  </si>
  <si>
    <t xml:space="preserve">   5.2乡土人才培训（3个）</t>
  </si>
  <si>
    <t>农村财务人员培训</t>
  </si>
  <si>
    <t>培训1000人</t>
  </si>
  <si>
    <t>横山县农村新成长劳动力职业培训扶持项目</t>
  </si>
  <si>
    <t>扶持4500人次</t>
  </si>
  <si>
    <t>培训4500人</t>
  </si>
  <si>
    <t>横山县农村劳动力预备培训项目</t>
  </si>
  <si>
    <t>培训9000人次</t>
  </si>
  <si>
    <t>培训9000人</t>
  </si>
  <si>
    <t xml:space="preserve">   5.3转移就业培训（2个）</t>
  </si>
  <si>
    <t>横山县创业和技能培训项目</t>
  </si>
  <si>
    <t>培训72000人次</t>
  </si>
  <si>
    <t>培训72000人</t>
  </si>
  <si>
    <t>横山县劳动力转移培训项目</t>
  </si>
  <si>
    <t>培训150000人次</t>
  </si>
  <si>
    <t>培训150000人</t>
  </si>
  <si>
    <t>六.生态环境（26个）</t>
  </si>
  <si>
    <t xml:space="preserve">   6.1石漠化治理（4个）</t>
  </si>
  <si>
    <t>横山县荒漠化、石漠化、沙漠化治理项目</t>
  </si>
  <si>
    <t>南部山区小流域综合治理石质荒漠化7.5万亩，无定河、芦河流域农田林网、盐渍化地地治理3万亩，北部风沙区通过生物工程措施治理地地沙漠化7.5万亩</t>
  </si>
  <si>
    <t>横山县绿化工程</t>
  </si>
  <si>
    <t>实施和谐矿区建设绿化工程3万亩，县城、西南新区及重点镇绿化工程0.15万亩，榆横工业园区绿化工程1.5万亩</t>
  </si>
  <si>
    <t>横山县生态示范乡镇创建工程</t>
  </si>
  <si>
    <t>创建3个个生态球境示范乡镇</t>
  </si>
  <si>
    <t>横山县环境综合整治工程</t>
  </si>
  <si>
    <t>在殿市镇、波罗镇等4个乡镇实施环境综合整治工程</t>
  </si>
  <si>
    <t xml:space="preserve">   6.2重要生态功能区保护（4个）</t>
  </si>
  <si>
    <t>横山生态安全保护工程</t>
  </si>
  <si>
    <t>实施森林资源管护45万亩，封山育林7.5万亩、森林防火、林业有害生物防治</t>
  </si>
  <si>
    <t>实施水土保持林4.5万亩，防风固沙林1.5万亩，封山育林3万亩</t>
  </si>
  <si>
    <t>横山动植物保护工程</t>
  </si>
  <si>
    <t>湿地恢复2.25万亩，野生珍稀水禽栖息地保护1.5万亩，实验区扩大栽培0.9万亩</t>
  </si>
  <si>
    <t>横山水源保护工程</t>
  </si>
  <si>
    <t>水涵养造林1.5万亩，封山育林1.5万亩</t>
  </si>
  <si>
    <t xml:space="preserve">   6.3生态保护与建设（9个）</t>
  </si>
  <si>
    <t>退耕还林工程</t>
  </si>
  <si>
    <t>造林10.5万亩</t>
  </si>
  <si>
    <t>“三北”五期工程</t>
  </si>
  <si>
    <t>营造樟子松12万亩</t>
  </si>
  <si>
    <t>天然林保护二期工程</t>
  </si>
  <si>
    <t>森林管护30万亩</t>
  </si>
  <si>
    <t>“三个百树”工程和全民义务植树工程</t>
  </si>
  <si>
    <t>造林1.5万亩</t>
  </si>
  <si>
    <t>种苗基地建设工程</t>
  </si>
  <si>
    <t>建设采种基地12万亩，建立优质高效苗木基地7.5万亩，培育臭柏等珍贵树种3万亩</t>
  </si>
  <si>
    <t>沙区飞播灌木林抚育间伐工程</t>
  </si>
  <si>
    <t>飞播花棒、踏郎林抚育问伐30万亩</t>
  </si>
  <si>
    <t>山区低效林改造工程</t>
  </si>
  <si>
    <t>对3万亩山杏进行高接换头，改良品种。对15万亩柠条进行平茬复壮、补植补播</t>
  </si>
  <si>
    <t>人工林抚育间伐及更新工程</t>
  </si>
  <si>
    <t>樟子松、刺槐等中幼林抚育22.5万亩</t>
  </si>
  <si>
    <t>生物防护措施工程</t>
  </si>
  <si>
    <t>管护60万亩</t>
  </si>
  <si>
    <t xml:space="preserve">   6.4水环境保护项目（1个）</t>
  </si>
  <si>
    <t>横山县水污染物减排工程</t>
  </si>
  <si>
    <t>7个污水处理厂及配套管网建设工程；22个工业企业及3个规模化畜禽养殖业污水治理工程</t>
  </si>
  <si>
    <t xml:space="preserve">   6.5重点污染行业治理（4个）</t>
  </si>
  <si>
    <t>横山大气治理项目</t>
  </si>
  <si>
    <t>实施汇通热电厂废气及城区大气治理工程2个</t>
  </si>
  <si>
    <t>横山县采油厂污染治理</t>
  </si>
  <si>
    <t>实施采油厂污染治理工程1项</t>
  </si>
  <si>
    <t>横山县煤炭企业污染治理工程</t>
  </si>
  <si>
    <t>实施煤炭开采企业污染治理工程1项</t>
  </si>
  <si>
    <t>采空区治理</t>
  </si>
  <si>
    <t>k㎡</t>
  </si>
  <si>
    <t>井下填充地面复垦20k㎡/年</t>
  </si>
  <si>
    <t xml:space="preserve">   6.6应对气候变化（1个）</t>
  </si>
  <si>
    <t>横山县环境监管能力建设工程</t>
  </si>
  <si>
    <t>环境监测、监察标准化建设、环境应急中心、环境监测执法用房建设项目</t>
  </si>
  <si>
    <t xml:space="preserve">  6.7防灾减灾体系建设项目（3个）</t>
  </si>
  <si>
    <t>横山气象灾害监测站建设</t>
  </si>
  <si>
    <t>升级改造全县14个气象灾害监测站，新建90个气象灾害监测站</t>
  </si>
  <si>
    <t>横山县应急救援指挥中心</t>
  </si>
  <si>
    <t>占地250 亩</t>
  </si>
  <si>
    <t>横山县电子政务</t>
  </si>
  <si>
    <t>配备电子政务系统1套</t>
  </si>
  <si>
    <t>附表5</t>
  </si>
  <si>
    <t>吕梁山片区（横山县）区域发展与扶贫攻坚实施规划（2011-2015年）年度计划表</t>
  </si>
  <si>
    <t xml:space="preserve">2011-2013年 </t>
  </si>
  <si>
    <t>2014年</t>
  </si>
  <si>
    <t>2015年</t>
  </si>
  <si>
    <t>建设          规模</t>
  </si>
  <si>
    <t>投资额</t>
  </si>
  <si>
    <t>中央     资金</t>
  </si>
  <si>
    <t>一.基础设施</t>
  </si>
  <si>
    <t xml:space="preserve">  1.1交通</t>
  </si>
  <si>
    <t xml:space="preserve">        波罗至魏家楼运煤专线</t>
  </si>
  <si>
    <t>98公里路基及桥梁工程</t>
  </si>
  <si>
    <t>98公里道床、铺轨、电力设施及附属设施</t>
  </si>
  <si>
    <t xml:space="preserve">     1.1.2公路</t>
  </si>
  <si>
    <t>施工前准备，修建96公里路基及桥梁工程</t>
  </si>
  <si>
    <t>修建96公里路面及附属工程</t>
  </si>
  <si>
    <t>施工前准备，修建70公里路基及桥梁基础工程</t>
  </si>
  <si>
    <t>修建70公里路面、桥梁工程</t>
  </si>
  <si>
    <t>修建70公里附属工程及绿化工程</t>
  </si>
  <si>
    <t>修建魏家楼-艾好峁等三级公路共120公里</t>
  </si>
  <si>
    <t>修建塔湾-黄蒿界200</t>
  </si>
  <si>
    <t>修建164</t>
  </si>
  <si>
    <t>修建大古界至庙畔公路、通村路等四级公路共897公里</t>
  </si>
  <si>
    <t>修建通村路、矿区路、产业路等四级公路共300公里</t>
  </si>
  <si>
    <t>通村路、矿区路、生态路等四级公路共500公里</t>
  </si>
  <si>
    <t>新修农村道路136公里</t>
  </si>
  <si>
    <t>新修农村道路100公里</t>
  </si>
  <si>
    <t>改造县乡油路135公里</t>
  </si>
  <si>
    <t>改造县乡油路97公里</t>
  </si>
  <si>
    <t>改造县乡油路100公里</t>
  </si>
  <si>
    <t>四级公路7公里</t>
  </si>
  <si>
    <t xml:space="preserve">    1.1.3桥梁</t>
  </si>
  <si>
    <t>4座500延米</t>
  </si>
  <si>
    <t>15座1800延米</t>
  </si>
  <si>
    <t>12座1200延米</t>
  </si>
  <si>
    <t>5座200延米</t>
  </si>
  <si>
    <t>10座780延米</t>
  </si>
  <si>
    <t>5座220延米</t>
  </si>
  <si>
    <t xml:space="preserve">  1.2水利</t>
  </si>
  <si>
    <t xml:space="preserve">    1.2.1重点水库</t>
  </si>
  <si>
    <t>新建孙家湾、欢喜梁、小沟、魏家畔、花豹峁、王沟、郭家湾、大兴台、石窑则、柳沟、高崖窑、老窑沟等12座小型水库</t>
  </si>
  <si>
    <t>加固韩岔、喇嘛畔、漩水湾、杏条梁、秦家沟、李家楼、阳畔沟、石井泉、梁山、小水沟、东方红、曹阳湾、庄则沟、黑石磕、付园则、大疙瘩、石庙沟、红峡、扬渠等19座中小型水库</t>
  </si>
  <si>
    <t xml:space="preserve">    1.2.2重点灌区改造工程</t>
  </si>
  <si>
    <t xml:space="preserve">    1.2.3城镇防洪工程</t>
  </si>
  <si>
    <t xml:space="preserve">    1.2.4供水工程</t>
  </si>
  <si>
    <t xml:space="preserve">    1.3能源</t>
  </si>
  <si>
    <t xml:space="preserve">     1.3.2石油、天然气等能源开发项目</t>
  </si>
  <si>
    <t xml:space="preserve">     1.3.3煤炭</t>
  </si>
  <si>
    <t xml:space="preserve">    群矿选煤厂</t>
  </si>
  <si>
    <t xml:space="preserve">     1.3.4新能源建设项目</t>
  </si>
  <si>
    <t xml:space="preserve">     1.3.4农村能源建设项目</t>
  </si>
  <si>
    <t>横山县
农业局</t>
  </si>
  <si>
    <t>节柴灶5台、太阳能热水器500台、太阳灶500台、户用沼气500口</t>
  </si>
  <si>
    <t xml:space="preserve">  1.4横山县通信网络</t>
  </si>
  <si>
    <t>新建CDMA移动基站20个</t>
  </si>
  <si>
    <t>新建CDMA移动基站10个</t>
  </si>
  <si>
    <t>新建传输光缆线路60皮长公里</t>
  </si>
  <si>
    <t>新建传输光缆线路30皮长公里</t>
  </si>
  <si>
    <t>新建电信WLAN40个</t>
  </si>
  <si>
    <t>新建电信WLAN20个</t>
  </si>
  <si>
    <t>新建移动基站20个</t>
  </si>
  <si>
    <t>新建移动基站10个</t>
  </si>
  <si>
    <t>新建传输光缆线路100皮长公里</t>
  </si>
  <si>
    <t>新建传输光缆线路80皮长公里</t>
  </si>
  <si>
    <t>新建电信WLAN50个</t>
  </si>
  <si>
    <t xml:space="preserve">  1.5城镇基础设施</t>
  </si>
  <si>
    <t>建设道路20多公里</t>
  </si>
  <si>
    <t>建设道路10多公里</t>
  </si>
  <si>
    <t>建设广场6086.47平方米</t>
  </si>
  <si>
    <t>建设广场5000平方米</t>
  </si>
  <si>
    <t>1500多个停车位</t>
  </si>
  <si>
    <t>1000多个停车位</t>
  </si>
  <si>
    <t>供气5500户</t>
  </si>
  <si>
    <t>供气5000户</t>
  </si>
  <si>
    <t>建设10个水厕</t>
  </si>
  <si>
    <t>建设11个水厕</t>
  </si>
  <si>
    <t xml:space="preserve">  2.1特色农业</t>
  </si>
  <si>
    <t>33亩水稻良种繁育基地、330亩大明绿豆繁育基地、330亩脱毒马铃薯原种生产基地和万亩玉米、马铃薯良种繁育基地</t>
  </si>
  <si>
    <t>334亩水稻良种繁育基地、340亩大明绿豆繁育基地、340亩脱毒马铃薯原种生产基地和万亩玉米、马铃薯良种繁育基地</t>
  </si>
  <si>
    <t>400亩</t>
  </si>
  <si>
    <t>全县30万亩耕地申报无公害农产品生产基地，全县7个乡镇（农场）建立30个无公害生产基地，培训技术人员三千人次，制定无公害地方标准10个，建立农产品自检室30个。对产出农产品实行自检制度和可追溯制度。</t>
  </si>
  <si>
    <t>全县35万亩耕地申报无公害农产品生产基地，全县4个乡镇（农场）建立20个无公害生产基地，培训技术人员四千人次，制定无公害地方标准10个，建立农产品自检室25个，对产出农产品实行自检制度和可追溯制度。</t>
  </si>
  <si>
    <t>全县33万亩耕地申报无公害农产品生产基地，全县3个乡镇（农场）建立20个无公害生产基地，培训技术人员三千人次，制定无公害地方标准10个，建立农产品自检室15个，对产出农产品实行自检制度和可追溯制度。</t>
  </si>
  <si>
    <t>建设县级农产品质量安全检验检测中心实验室。</t>
  </si>
  <si>
    <t>建设乡级农产品检测室，建立横山县农产品质量安全追溯系统。</t>
  </si>
  <si>
    <t>建立村级农产品监管室</t>
  </si>
  <si>
    <t xml:space="preserve">建设基本农田保护区环境质量监测。
</t>
  </si>
  <si>
    <t>农业面源污染现状调查</t>
  </si>
  <si>
    <t>农业环境监测预警</t>
  </si>
  <si>
    <t>新建绿豆基地１0万亩,其他杂粮基地１５万亩</t>
  </si>
  <si>
    <t>新建高标准水稻生产基地2.5万亩，建设水稻产业技术研究开发基地，新品种、新技术引进、试验示范基地，工厂化育秧基地，15000亩高标准优质水稻生产基地，三万吨精米加工厂建设，副产品加工转化基地</t>
  </si>
  <si>
    <t>20000亩</t>
  </si>
  <si>
    <t>4000亩</t>
  </si>
  <si>
    <t>新建日光温室500亩、大拱棚1000亩、实施旧棚改良</t>
  </si>
  <si>
    <t>1000亩</t>
  </si>
  <si>
    <t>2000亩</t>
  </si>
  <si>
    <t>300栋</t>
  </si>
  <si>
    <t xml:space="preserve">  2.2旅游文化产业（13个）</t>
  </si>
  <si>
    <t xml:space="preserve">  2.3工业</t>
  </si>
  <si>
    <t>2.3.1煤炭化工</t>
  </si>
  <si>
    <t>2.3.2盐化工项目</t>
  </si>
  <si>
    <t>2.3.3战略性新兴产业</t>
  </si>
  <si>
    <t>2.3.4装备制造业</t>
  </si>
  <si>
    <t>2.3.5有色金属</t>
  </si>
  <si>
    <t>吨只</t>
  </si>
  <si>
    <t>2.3.6轻纺、建材产业</t>
  </si>
  <si>
    <t>只</t>
  </si>
  <si>
    <t>件</t>
  </si>
  <si>
    <t xml:space="preserve">  2.4现代服务业</t>
  </si>
  <si>
    <t>在新开沟建设占地80亩的大型货运站，在大古界建设占地40亩的货运站</t>
  </si>
  <si>
    <t>2.5产业扶贫</t>
  </si>
  <si>
    <t>发放小额到户贴息贷款，扶持6000户贫困户发展生产</t>
  </si>
  <si>
    <t>发放小额到户贴息贷款，扶持2000户贫困户发展生产</t>
  </si>
  <si>
    <t>扶贫办银行</t>
  </si>
  <si>
    <t>扶持2个龙头企业，带动周边农户发展生产</t>
  </si>
  <si>
    <t>启动15个村级扶贫互助资金协会，建立支持群众发展生产的资金投入长效机制</t>
  </si>
  <si>
    <t>启动20个村级扶贫互助资金协会，建立支持群众发展生产的资金投入长效机制</t>
  </si>
  <si>
    <t>扶持1000户贫困户发展产业，增加收入</t>
  </si>
  <si>
    <t>扶持10个农业产业化企业及专业合作社，带动周边农户发展种养加产业</t>
  </si>
  <si>
    <t>扶持5个农业产业化企业及专业合作社，带动周边农户发展种养加产业</t>
  </si>
  <si>
    <t>三.民生改善</t>
  </si>
  <si>
    <t xml:space="preserve">   3.1村庄建设</t>
  </si>
  <si>
    <t>扶贫移民搬迁6000户2.4万人</t>
  </si>
  <si>
    <t>扶贫移民搬迁2000户8000人</t>
  </si>
  <si>
    <t>实施19个村整村推进项目</t>
  </si>
  <si>
    <t>实施7个村整村推进项目</t>
  </si>
  <si>
    <t>3.2危房改造</t>
  </si>
  <si>
    <t>新建，改建2250户</t>
  </si>
  <si>
    <t>新建、改建600户</t>
  </si>
  <si>
    <t>4各部门</t>
  </si>
  <si>
    <t xml:space="preserve">   3.3水、电、路、气、房和环境改善“六到农家”项目</t>
  </si>
  <si>
    <t xml:space="preserve">   3.4改善农村生产条件项目（9个）</t>
  </si>
  <si>
    <t>改建360公里农村公路</t>
  </si>
  <si>
    <t>改建250公里农村公路</t>
  </si>
  <si>
    <t>165条通组水泥路1000公里</t>
  </si>
  <si>
    <t>100条通组水泥路884.3公里</t>
  </si>
  <si>
    <t>100条通组水泥路500公里</t>
  </si>
  <si>
    <t>新建淤地坝400座</t>
  </si>
  <si>
    <t>新建淤地坝100座</t>
  </si>
  <si>
    <t>维修加固500座</t>
  </si>
  <si>
    <t>维修加固250座</t>
  </si>
  <si>
    <t>综合治理面积163平方公里</t>
  </si>
  <si>
    <t>综合治理面积60平方公里</t>
  </si>
  <si>
    <t>四.公共服务</t>
  </si>
  <si>
    <t xml:space="preserve">   4.1教育</t>
  </si>
  <si>
    <t>2所27400m2，四中操场塑化9500m2</t>
  </si>
  <si>
    <t>1所建设规模41000m2,投资10140万</t>
  </si>
  <si>
    <t>体育馆2000m2,实训用房6580m2</t>
  </si>
  <si>
    <t>19所44280m2</t>
  </si>
  <si>
    <t>4所12800m2</t>
  </si>
  <si>
    <t>3所7120m2</t>
  </si>
  <si>
    <t>8所88360m2</t>
  </si>
  <si>
    <t>8所51500m2</t>
  </si>
  <si>
    <t>4所25200m2</t>
  </si>
  <si>
    <t>5所94290m2</t>
  </si>
  <si>
    <t>7所52080m2</t>
  </si>
  <si>
    <t>3所30900m2</t>
  </si>
  <si>
    <t>4800m2</t>
  </si>
  <si>
    <t>10000m2</t>
  </si>
  <si>
    <t>横山县师资培训</t>
  </si>
  <si>
    <t>1500人次</t>
  </si>
  <si>
    <t>500人次</t>
  </si>
  <si>
    <t xml:space="preserve">   4.2医疗卫生</t>
  </si>
  <si>
    <t>横山县人民医院住院大楼
占地面积2460m2、建筑面积15600m2</t>
  </si>
  <si>
    <t>横山县传染病医院建设项目</t>
  </si>
  <si>
    <t>横山县第二人民医院建设项目</t>
  </si>
  <si>
    <t>新建2个卫生院，扩建3个中心卫生院，改建3个卫生院</t>
  </si>
  <si>
    <t>扩建3个中心卫生院，改建3个卫生院</t>
  </si>
  <si>
    <t>扩建2个中心卫生院，改建3个卫生院</t>
  </si>
  <si>
    <t>6个卫生院安心工程建设，建筑面积8000㎡</t>
  </si>
  <si>
    <t>6个卫生院安心工程建设，
建筑面积8000㎡</t>
  </si>
  <si>
    <t>标准化村卫生室18000㎡</t>
  </si>
  <si>
    <t>标准化村卫生室3480㎡</t>
  </si>
  <si>
    <t>培训8580人次</t>
  </si>
  <si>
    <t>培训2860人次</t>
  </si>
  <si>
    <t>占地2000m2，3个县级医院，18个乡镇
卫生院，9个民营医院，361个村级
卫生室医疗废物集中处理设施</t>
  </si>
  <si>
    <t>1个县级计划生育服务站，7个镇级计划生育服务站，100个村级计划生育服务室建设，建筑面积共计9900平方米</t>
  </si>
  <si>
    <t>4个镇级计划生育服务站，50个村级计划生育服务室建设，1个县级计划生育养老公寓，建筑面积共计4700平方米</t>
  </si>
  <si>
    <t>4个镇级计划生育服务站，50个村级计划生育服务室建设，建筑面积共计4200平方米</t>
  </si>
  <si>
    <t xml:space="preserve">    4.3科技</t>
  </si>
  <si>
    <t>在全县各乡镇建设19个农技管理服务站</t>
  </si>
  <si>
    <t xml:space="preserve">    4.4体育</t>
  </si>
  <si>
    <t xml:space="preserve">    4.4文化</t>
  </si>
  <si>
    <t xml:space="preserve">    4.5社会保障</t>
  </si>
  <si>
    <t>建设完成“三通一平”主体工程完工。</t>
  </si>
  <si>
    <t>完成项目基础设施工程，投入使用</t>
  </si>
  <si>
    <t>建立网络设施</t>
  </si>
  <si>
    <t>建设网络信息平台</t>
  </si>
  <si>
    <t>完成项目申报，审批手续</t>
  </si>
  <si>
    <t>建设完成“三通一平”，主体工程完工</t>
  </si>
  <si>
    <t>6个镇、5个社区共计1100平方米基层社保业务用房建设及覆盖6个镇、5个社区的信息平台</t>
  </si>
  <si>
    <t>6个镇、6个社区共计1200平方米基层社保业务用房建设及覆盖6个镇、5个社区的信息平台</t>
  </si>
  <si>
    <t>3500平方米用房及设施</t>
  </si>
  <si>
    <t>3000平方米用房及设施</t>
  </si>
  <si>
    <t>开发公益性岗位850个</t>
  </si>
  <si>
    <t>开发公益性岗位325个</t>
  </si>
  <si>
    <t>发展2050户民营企业</t>
  </si>
  <si>
    <t>发展1000户民营企业</t>
  </si>
  <si>
    <t>保障性住房面积431340平方米</t>
  </si>
  <si>
    <t>保障性住房面积157820平方米</t>
  </si>
  <si>
    <t>保障性住房面积153420平方米</t>
  </si>
  <si>
    <t>五.能力建设</t>
  </si>
  <si>
    <t xml:space="preserve">   5.1实用技术培训</t>
  </si>
  <si>
    <t>“雨露计划”培训600人次</t>
  </si>
  <si>
    <t>6万人次</t>
  </si>
  <si>
    <t>2万人次</t>
  </si>
  <si>
    <t>资助200名贫困家庭大学生完成高等教育学习</t>
  </si>
  <si>
    <t>培训2000人次</t>
  </si>
  <si>
    <t xml:space="preserve">   5.2乡土人才培训</t>
  </si>
  <si>
    <t>扶持1500人次</t>
  </si>
  <si>
    <t>培训3000人次</t>
  </si>
  <si>
    <t xml:space="preserve">   5.3转移就业培训</t>
  </si>
  <si>
    <t>培训24000人次</t>
  </si>
  <si>
    <t>培训50000人次</t>
  </si>
  <si>
    <t>六.生态环境</t>
  </si>
  <si>
    <t xml:space="preserve">   6.1石漠化治理</t>
  </si>
  <si>
    <t>南部山区小流域综合治理石质荒漠化4.5万亩，无定河、芦河流域农田林网、盐渍化地地治理1.8万亩，北部风沙区通过生物工程措施治理地地沙漠化4.5万亩</t>
  </si>
  <si>
    <t>南部山区小流域综合治理石质荒漠化1.5万亩，无定河、芦河流域农田林网、盐渍化地地治理0.6万亩，北部风沙区通过生物工程措施治理地地沙漠化1.5万亩</t>
  </si>
  <si>
    <t>实施和谐矿区建设绿化工程1.8万亩，县城、西南新区及重点镇绿化工程0.09万亩，榆横工业园区绿化工程0.9万亩</t>
  </si>
  <si>
    <t>实施和谐矿区建设绿化工程0.6万亩，县城、西南新区及重点镇绿化工程0.03万亩，榆横工业园区绿化工程0.3万亩</t>
  </si>
  <si>
    <t xml:space="preserve">   6.2重要生态功能区</t>
  </si>
  <si>
    <t>实施森林资源管护27万亩，封山育林4.5万亩、森林防火、林业有害生物防治</t>
  </si>
  <si>
    <t>实施森林资源管护9万亩，封山育林1.5万亩、森林防火、林业有害生物防治</t>
  </si>
  <si>
    <t>实施水土保持林2.7万亩，防风固沙林0.9万亩，封山育林1.8万亩</t>
  </si>
  <si>
    <t>实施水土保持林0.9万亩，防风固沙林0.3万亩，封山育林万亩</t>
  </si>
  <si>
    <t>湿地恢复1.35万亩，野生珍稀水禽栖息地保护0.9万亩，实验区扩大栽培0.54万亩</t>
  </si>
  <si>
    <t>湿地恢复0.45万亩，野生珍稀水禽栖息地保护0.3万亩，实验区扩大栽培0.18万亩</t>
  </si>
  <si>
    <t>水涵养造林0.9万亩，封山育林0.9万亩</t>
  </si>
  <si>
    <t>水涵养造林0.3万亩，封山育林0.3万亩</t>
  </si>
  <si>
    <t xml:space="preserve">   6.3生态保护与建设</t>
  </si>
  <si>
    <t>造林6.3万亩</t>
  </si>
  <si>
    <t>造林2.1万亩</t>
  </si>
  <si>
    <t>营造樟子松7.2万亩</t>
  </si>
  <si>
    <t>营造樟子松2.4万亩</t>
  </si>
  <si>
    <t>森林管护18万亩</t>
  </si>
  <si>
    <t>森林管护6万亩</t>
  </si>
  <si>
    <t>造林0.9万亩</t>
  </si>
  <si>
    <t>造林0.3万亩</t>
  </si>
  <si>
    <t>建设采种基地7.2万亩，建立优质高效苗木基地4.5万亩，培育臭柏等珍贵树种1.8万亩</t>
  </si>
  <si>
    <t>建设采种基地2.4万亩，建立优质高效苗木基地1.5万亩，培育臭柏等珍贵树种0.6万亩</t>
  </si>
  <si>
    <t>飞播花棒、踏郎林抚育问伐18万亩</t>
  </si>
  <si>
    <t>飞播花棒、踏郎林抚育问伐6万亩</t>
  </si>
  <si>
    <t>对1.8万亩山杏进行高接换头，改良品种。对9万亩柠条进行平茬复壮、补植补播</t>
  </si>
  <si>
    <t>对0.6万亩山杏进行高接换头，改良品种。对3万亩柠条进行平茬复壮、补植补播</t>
  </si>
  <si>
    <t>樟子松、刺槐等中幼林抚育13.5万亩</t>
  </si>
  <si>
    <t>樟子松、刺槐等中幼林抚育4.5万亩</t>
  </si>
  <si>
    <t>管护36万亩</t>
  </si>
  <si>
    <t>管护12万亩</t>
  </si>
  <si>
    <t xml:space="preserve">   6.4水环境保护项目</t>
  </si>
  <si>
    <t xml:space="preserve">   6.5重点污染行业治理</t>
  </si>
  <si>
    <t>横山县大气治理项目</t>
  </si>
  <si>
    <t>20k㎡/年</t>
  </si>
  <si>
    <t xml:space="preserve">   6.6应对气候变化</t>
  </si>
  <si>
    <t xml:space="preserve">  6.7防灾减灾体系建设项目</t>
  </si>
  <si>
    <t>吕梁山片区（横山县）区域发展与扶贫攻坚实施规划（2016-2020年）项目建设汇总一览表</t>
  </si>
  <si>
    <t xml:space="preserve">          ……</t>
  </si>
  <si>
    <t>2016-2020</t>
  </si>
  <si>
    <t>通村公路、矿区路、产业路等四级公路共700公里</t>
  </si>
  <si>
    <t xml:space="preserve">     1.1.3桥梁</t>
  </si>
  <si>
    <t xml:space="preserve">     1.1.4航运</t>
  </si>
  <si>
    <t xml:space="preserve">     1.1.5机场</t>
  </si>
  <si>
    <t>重点灌区建设</t>
  </si>
  <si>
    <r>
      <t>解决</t>
    </r>
    <r>
      <rPr>
        <sz val="10.5"/>
        <rFont val="Times New Roman"/>
        <family val="1"/>
      </rPr>
      <t>8.7</t>
    </r>
    <r>
      <rPr>
        <sz val="10.5"/>
        <rFont val="宋体"/>
        <family val="0"/>
      </rPr>
      <t>万人的饮水工程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新建高效节水灌溉面积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万亩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新建小型灌区</t>
    </r>
    <r>
      <rPr>
        <sz val="10.5"/>
        <rFont val="Times New Roman"/>
        <family val="1"/>
      </rPr>
      <t>25</t>
    </r>
    <r>
      <rPr>
        <sz val="10.5"/>
        <rFont val="宋体"/>
        <family val="0"/>
      </rPr>
      <t>处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塘坝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座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灌排泵站（闸）</t>
    </r>
    <r>
      <rPr>
        <sz val="10.5"/>
        <rFont val="Times New Roman"/>
        <family val="1"/>
      </rPr>
      <t>1000</t>
    </r>
    <r>
      <rPr>
        <sz val="10.5"/>
        <rFont val="宋体"/>
        <family val="0"/>
      </rPr>
      <t>座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机井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眼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水池、水窑、水柜</t>
    </r>
    <r>
      <rPr>
        <sz val="10.5"/>
        <rFont val="Times New Roman"/>
        <family val="1"/>
      </rPr>
      <t>2400</t>
    </r>
    <r>
      <rPr>
        <sz val="10.5"/>
        <rFont val="宋体"/>
        <family val="0"/>
      </rPr>
      <t>个</t>
    </r>
    <r>
      <rPr>
        <sz val="10.5"/>
        <rFont val="Times New Roman"/>
        <family val="1"/>
      </rPr>
      <t>.</t>
    </r>
    <r>
      <rPr>
        <sz val="10.5"/>
        <rFont val="宋体"/>
        <family val="0"/>
      </rPr>
      <t>新建农村河道综合治理</t>
    </r>
    <r>
      <rPr>
        <sz val="10.5"/>
        <rFont val="Times New Roman"/>
        <family val="1"/>
      </rPr>
      <t>400</t>
    </r>
    <r>
      <rPr>
        <sz val="10.5"/>
        <rFont val="宋体"/>
        <family val="0"/>
      </rPr>
      <t>公里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小水电代燃料</t>
    </r>
    <r>
      <rPr>
        <sz val="10.5"/>
        <rFont val="Times New Roman"/>
        <family val="1"/>
      </rPr>
      <t>200</t>
    </r>
    <r>
      <rPr>
        <sz val="10.5"/>
        <rFont val="宋体"/>
        <family val="0"/>
      </rPr>
      <t>户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农村水电增效扩容改造</t>
    </r>
    <r>
      <rPr>
        <sz val="10.5"/>
        <rFont val="Times New Roman"/>
        <family val="1"/>
      </rPr>
      <t>1.08kw.</t>
    </r>
  </si>
  <si>
    <r>
      <t>解决饮水人口</t>
    </r>
    <r>
      <rPr>
        <sz val="10.5"/>
        <rFont val="Times New Roman"/>
        <family val="1"/>
      </rPr>
      <t>87000</t>
    </r>
    <r>
      <rPr>
        <sz val="10.5"/>
        <rFont val="宋体"/>
        <family val="0"/>
      </rPr>
      <t>人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灌区面积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万亩</t>
    </r>
    <r>
      <rPr>
        <sz val="10.5"/>
        <rFont val="Times New Roman"/>
        <family val="1"/>
      </rPr>
      <t>.</t>
    </r>
  </si>
  <si>
    <t>小流域治理</t>
  </si>
  <si>
    <r>
      <t>新建中小河流治理长度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公里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大中小型病险水库除险工程</t>
    </r>
    <r>
      <rPr>
        <sz val="10.5"/>
        <rFont val="Times New Roman"/>
        <family val="1"/>
      </rPr>
      <t>9</t>
    </r>
    <r>
      <rPr>
        <sz val="10.5"/>
        <rFont val="宋体"/>
        <family val="0"/>
      </rPr>
      <t>座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山洪沟治理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>条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新建堤防</t>
    </r>
    <r>
      <rPr>
        <sz val="10.5"/>
        <rFont val="Times New Roman"/>
        <family val="1"/>
      </rPr>
      <t>32</t>
    </r>
    <r>
      <rPr>
        <sz val="10.5"/>
        <rFont val="宋体"/>
        <family val="0"/>
      </rPr>
      <t>公里，排洪渠</t>
    </r>
    <r>
      <rPr>
        <sz val="10.5"/>
        <rFont val="Times New Roman"/>
        <family val="1"/>
      </rPr>
      <t>45</t>
    </r>
    <r>
      <rPr>
        <sz val="10.5"/>
        <rFont val="宋体"/>
        <family val="0"/>
      </rPr>
      <t>公里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重要江河支流治理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条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抗旱应急备用水源</t>
    </r>
    <r>
      <rPr>
        <sz val="10.5"/>
        <rFont val="Times New Roman"/>
        <family val="1"/>
      </rPr>
      <t>23</t>
    </r>
    <r>
      <rPr>
        <sz val="10.5"/>
        <rFont val="宋体"/>
        <family val="0"/>
      </rPr>
      <t>处</t>
    </r>
    <r>
      <rPr>
        <sz val="10.5"/>
        <rFont val="Times New Roman"/>
        <family val="1"/>
      </rPr>
      <t>.</t>
    </r>
  </si>
  <si>
    <t>覆盖10乡镇3.4万人.</t>
  </si>
  <si>
    <t>重点水库</t>
  </si>
  <si>
    <t>新建小型水库5座,小型引水工程16处,小型提水工程60处,地下水井工程500眼.</t>
  </si>
  <si>
    <t>覆盖人口3万人.</t>
  </si>
  <si>
    <t>水源保护工程</t>
  </si>
  <si>
    <t>新建水源保护工程2处.</t>
  </si>
  <si>
    <t>覆盖人口1.4万人.</t>
  </si>
  <si>
    <t>水土治理</t>
  </si>
  <si>
    <t>新增水土流失综合治理800平方公里,坡耕地综合整治25平方公里，新建、维修、加固淤地坝500座。</t>
  </si>
  <si>
    <t>水利检测</t>
  </si>
  <si>
    <t>新建水土保持监测点27处,实施防汛减灾非工程措施、水库管理体系、水资源管理体系以及灌区管理体系,业务人员培训1100人次.</t>
  </si>
  <si>
    <t>覆盖11乡镇,组建水利管理体系.</t>
  </si>
  <si>
    <t xml:space="preserve">  1.3能源</t>
  </si>
  <si>
    <t>榆横电厂二期</t>
  </si>
  <si>
    <t>2016-2018</t>
  </si>
  <si>
    <t>装机容量4×660MW</t>
  </si>
  <si>
    <t>乌苏海则电厂</t>
  </si>
  <si>
    <t xml:space="preserve">装机容量4×1000MW  </t>
  </si>
  <si>
    <t>芦河煤矿</t>
  </si>
  <si>
    <t>韩岔煤矿</t>
  </si>
  <si>
    <t>赵石畔煤矿</t>
  </si>
  <si>
    <t>年产原煤800万吨</t>
  </si>
  <si>
    <t>塔湾煤矿</t>
  </si>
  <si>
    <t>年产原煤500万吨</t>
  </si>
  <si>
    <t>煤炭开发项目</t>
  </si>
  <si>
    <t>波罗煤矿年生产能力1000万吨/年生产能力一期为500万吨/年，魏墙煤矿设计生产能力300万吨/年，榆横矿区二期煤炭资源开发项目年生产能力为300万吨，魏家楼三叠纪煤开发项目年生产能力为100万吨，高兴庄煤矿生产能力60万吨/年，规划整合南区煤炭资源，整合后生产能力为700 万吨/年，建设年产100万吨洁净煤生产项目，年设计生产环保洁净型煤10万吨</t>
  </si>
  <si>
    <t>井田开发项目</t>
  </si>
  <si>
    <t>2016－2020</t>
  </si>
  <si>
    <t>芦河井田年生产能力为300万吨，芦殿井田年生产能力为300万吨</t>
  </si>
  <si>
    <t xml:space="preserve">     </t>
  </si>
  <si>
    <t>垃圾无害化处理设施</t>
  </si>
  <si>
    <r>
      <t>2</t>
    </r>
    <r>
      <rPr>
        <sz val="10"/>
        <rFont val="宋体"/>
        <family val="0"/>
      </rPr>
      <t>016-2020</t>
    </r>
  </si>
  <si>
    <r>
      <rPr>
        <sz val="10"/>
        <rFont val="宋体"/>
        <family val="0"/>
      </rPr>
      <t>建筑垃圾处理厂</t>
    </r>
    <r>
      <rPr>
        <sz val="10"/>
        <rFont val="Arial"/>
        <family val="2"/>
      </rPr>
      <t>2</t>
    </r>
    <r>
      <rPr>
        <sz val="10"/>
        <rFont val="宋体"/>
        <family val="0"/>
      </rPr>
      <t>个、无害化垃圾处理厂</t>
    </r>
    <r>
      <rPr>
        <sz val="10"/>
        <rFont val="Arial"/>
        <family val="2"/>
      </rPr>
      <t>1</t>
    </r>
    <r>
      <rPr>
        <sz val="10"/>
        <rFont val="宋体"/>
        <family val="0"/>
      </rPr>
      <t>个</t>
    </r>
  </si>
  <si>
    <t>城市道路和桥梁</t>
  </si>
  <si>
    <t>路面硬化，绿化、管网、亮化</t>
  </si>
  <si>
    <t>天然气供气</t>
  </si>
  <si>
    <r>
      <rPr>
        <sz val="12"/>
        <rFont val="宋体"/>
        <family val="0"/>
      </rPr>
      <t>用户达到12万户</t>
    </r>
  </si>
  <si>
    <t xml:space="preserve">  ……</t>
  </si>
  <si>
    <t>二.产业发展</t>
  </si>
  <si>
    <t>农作物新品种试验、示范、推广</t>
  </si>
  <si>
    <t>农作物优良新品种试验、示范、
推广面积500万亩</t>
  </si>
  <si>
    <t>水稻新品种引进、培育、制种、</t>
  </si>
  <si>
    <r>
      <t>1000</t>
    </r>
    <r>
      <rPr>
        <b/>
        <sz val="10"/>
        <rFont val="宋体"/>
        <family val="0"/>
      </rPr>
      <t>亩</t>
    </r>
  </si>
  <si>
    <t>7万人</t>
  </si>
  <si>
    <t>横山县有机农产品、绿色食品生产基地建设</t>
  </si>
  <si>
    <t>全县14个乡镇（农场）建立40个有机农产品、绿色食品生产基地，以及营销网络建设。</t>
  </si>
  <si>
    <t>340000人</t>
  </si>
  <si>
    <t>横山县设施蔬菜基地建设</t>
  </si>
  <si>
    <t>新建设施蔬菜基地1000亩及特色新品种引进。</t>
  </si>
  <si>
    <t>行业</t>
  </si>
  <si>
    <r>
      <t>绿豆基地</t>
    </r>
    <r>
      <rPr>
        <sz val="10"/>
        <rFont val="Arial"/>
        <family val="2"/>
      </rPr>
      <t>20</t>
    </r>
    <r>
      <rPr>
        <sz val="10"/>
        <rFont val="宋体"/>
        <family val="0"/>
      </rPr>
      <t>万亩，其他杂粮基地</t>
    </r>
    <r>
      <rPr>
        <sz val="10"/>
        <rFont val="Arial"/>
        <family val="2"/>
      </rPr>
      <t>60</t>
    </r>
    <r>
      <rPr>
        <sz val="10"/>
        <rFont val="宋体"/>
        <family val="0"/>
      </rPr>
      <t>万亩</t>
    </r>
  </si>
  <si>
    <t>4万户</t>
  </si>
  <si>
    <r>
      <t>高标准水稻生产基地</t>
    </r>
    <r>
      <rPr>
        <sz val="10"/>
        <rFont val="Arial"/>
        <family val="2"/>
      </rPr>
      <t>8</t>
    </r>
    <r>
      <rPr>
        <sz val="10"/>
        <rFont val="宋体"/>
        <family val="0"/>
      </rPr>
      <t>万亩，其中包括技术研究开发、新品种、新技术、试验示范、</t>
    </r>
    <r>
      <rPr>
        <sz val="10"/>
        <rFont val="Arial"/>
        <family val="2"/>
      </rPr>
      <t>5</t>
    </r>
    <r>
      <rPr>
        <sz val="10"/>
        <rFont val="宋体"/>
        <family val="0"/>
      </rPr>
      <t>万亩高标准优质水稻生产基地，</t>
    </r>
    <r>
      <rPr>
        <sz val="10"/>
        <rFont val="Arial"/>
        <family val="2"/>
      </rPr>
      <t>3</t>
    </r>
    <r>
      <rPr>
        <sz val="10"/>
        <rFont val="宋体"/>
        <family val="0"/>
      </rPr>
      <t>万吨精密加工厂建设。</t>
    </r>
  </si>
  <si>
    <t>1.2万户</t>
  </si>
  <si>
    <t>新建横山、白界、雷龙湾三个四季特色农业示范区，建立水稻、绿豆、小杂粮和瓜果“五大示范园”，建设政春现代农业示范区</t>
  </si>
  <si>
    <t>0.7万户</t>
  </si>
  <si>
    <t>果树</t>
  </si>
  <si>
    <t>30000亩</t>
  </si>
  <si>
    <t>桑树</t>
  </si>
  <si>
    <t>100000亩</t>
  </si>
  <si>
    <t>60000人</t>
  </si>
  <si>
    <t>温室4000亩，弓棚2000亩改造温室500亩</t>
  </si>
  <si>
    <t>西甜瓜基地</t>
  </si>
  <si>
    <t>7500亩</t>
  </si>
  <si>
    <t>3000人</t>
  </si>
  <si>
    <t>1000栋</t>
  </si>
  <si>
    <t xml:space="preserve">  2.2旅游业</t>
  </si>
  <si>
    <t>明长城旅游</t>
  </si>
  <si>
    <t>对明长城大古界段、曹阳湾段、长城村段进行打造</t>
  </si>
  <si>
    <t>无定河湿地旅游观光基地</t>
  </si>
  <si>
    <t>建设塞上江南式的自然风光旅游基地</t>
  </si>
  <si>
    <t>肖崖毛主席故居红色革命教育基地</t>
  </si>
  <si>
    <t>对肖崖毛主席故居进行修复，建设一个红色革命教育基地</t>
  </si>
  <si>
    <t>农家乐旅游休闲基地</t>
  </si>
  <si>
    <t>在曹阳湾、黑峁东、大古界分别建设1个农家乐</t>
  </si>
  <si>
    <t>永兴寺宗教文化旅游基地</t>
  </si>
  <si>
    <t>对永兴寺进行打造，建设1个宗教文化旅游基地</t>
  </si>
  <si>
    <t>党岔古银州旅游服务基地</t>
  </si>
  <si>
    <t>对古银州城进行保护性维修</t>
  </si>
  <si>
    <t>文化、土地</t>
  </si>
  <si>
    <t xml:space="preserve">  2.3现代物流业</t>
  </si>
  <si>
    <t>2.3工业</t>
  </si>
  <si>
    <t>空心玻璃微珠生产</t>
  </si>
  <si>
    <t>年产8000吨粒径10微米-250微米空心玻璃微珠</t>
  </si>
  <si>
    <t>高强耐蚀钛合金和超级耐蚀钛钽合金纳米制品</t>
  </si>
  <si>
    <t>年产600吨钛合金（含钛钽合金）纳米粉末，年产6000吨钛合金纳米涂料和年产500吨钛钽合金纳米涂料生产线各一条</t>
  </si>
  <si>
    <t>纳米氧化锌项目</t>
  </si>
  <si>
    <t>年产1000吨纳米氧化锌</t>
  </si>
  <si>
    <t>横山镁合金循环经济产业项目二期工程</t>
  </si>
  <si>
    <t>年产10万吨金属镁、20万吨镁合金锭、5万吨镁合金棒材、5万吨镁合金压铸件、2万吨其它镁合金产品</t>
  </si>
  <si>
    <t xml:space="preserve">  2.4 产业化扶贫项目  </t>
  </si>
  <si>
    <t>发放小额到户贴息贷款，扶持1.5万户贫困户发展生产</t>
  </si>
  <si>
    <t>扶持10个龙头企业，带动周边农户发展生产</t>
  </si>
  <si>
    <t>8000人</t>
  </si>
  <si>
    <t>扶持5000户贫困户发展产业，增加收入</t>
  </si>
  <si>
    <t xml:space="preserve"> 个</t>
  </si>
  <si>
    <t>扶持30个农业产业化企业及专业合作社，带动周边农户发展种养加产业</t>
  </si>
  <si>
    <t>2.5信息化扶贫及贫困监测项目</t>
  </si>
  <si>
    <t>横山县贫困监测网络建设项目</t>
  </si>
  <si>
    <t>建设县级贫困网络监测中心1个、18个镇级监测服务站、361个村级监测点</t>
  </si>
  <si>
    <t>360000人</t>
  </si>
  <si>
    <t>中心村建设</t>
  </si>
  <si>
    <r>
      <t>建设4</t>
    </r>
    <r>
      <rPr>
        <sz val="10"/>
        <rFont val="宋体"/>
        <family val="0"/>
      </rPr>
      <t>8个中心村</t>
    </r>
  </si>
  <si>
    <t>横山县危房改造项目</t>
  </si>
  <si>
    <r>
      <t>新建改建农村危房3</t>
    </r>
    <r>
      <rPr>
        <sz val="10"/>
        <rFont val="宋体"/>
        <family val="0"/>
      </rPr>
      <t>000户</t>
    </r>
  </si>
  <si>
    <r>
      <t>3</t>
    </r>
    <r>
      <rPr>
        <sz val="10"/>
        <rFont val="宋体"/>
        <family val="0"/>
      </rPr>
      <t>3万人</t>
    </r>
  </si>
  <si>
    <t>移民搬迁项目</t>
  </si>
  <si>
    <t>扶贫移民搬迁1.2万户5万人</t>
  </si>
  <si>
    <t>贫困村整村推进项目</t>
  </si>
  <si>
    <t>实施100个村整村推进项目</t>
  </si>
  <si>
    <t xml:space="preserve">   3.2危房改造</t>
  </si>
  <si>
    <t xml:space="preserve">    3.3水、电、路、气、房和环境改善“六到农家”项目</t>
  </si>
  <si>
    <t>400条通组水泥路2615.7公里</t>
  </si>
  <si>
    <r>
      <t xml:space="preserve">   3.4</t>
    </r>
    <r>
      <rPr>
        <sz val="10"/>
        <rFont val="宋体"/>
        <family val="0"/>
      </rPr>
      <t>改善农村生产环境</t>
    </r>
  </si>
  <si>
    <t>横山县农业综合开发土地治理项目</t>
  </si>
  <si>
    <t>山地综合治理5万亩及配套设施建设</t>
  </si>
  <si>
    <t>1所建设规模41000m2</t>
  </si>
  <si>
    <t>10所32000m2</t>
  </si>
  <si>
    <t>6所98400m2</t>
  </si>
  <si>
    <t>4所94000m2</t>
  </si>
  <si>
    <t>改善贫困地区学校住宿、食堂项目</t>
  </si>
  <si>
    <t>80000m2</t>
  </si>
  <si>
    <t>师资培训</t>
  </si>
  <si>
    <t>横山县第三人民医院建设项目</t>
  </si>
  <si>
    <t>2016—2019</t>
  </si>
  <si>
    <t>建筑面积30000m2</t>
  </si>
  <si>
    <t>横山县精神病防治医院建设项目</t>
  </si>
  <si>
    <t>2016—2017</t>
  </si>
  <si>
    <t>横山县社区卫生服务中心建设项目</t>
  </si>
  <si>
    <t>新建6个社区卫生服务中心</t>
  </si>
  <si>
    <t>横山县村卫生室医疗卫生人员培训项目</t>
  </si>
  <si>
    <t>m5</t>
  </si>
  <si>
    <t>2016—2020</t>
  </si>
  <si>
    <t>每年培训2860人次，共计培训14300人次</t>
  </si>
  <si>
    <t xml:space="preserve">   4.3科技 </t>
  </si>
  <si>
    <r>
      <t xml:space="preserve">   4.4</t>
    </r>
    <r>
      <rPr>
        <sz val="18"/>
        <rFont val="宋体"/>
        <family val="0"/>
      </rPr>
      <t>文化</t>
    </r>
  </si>
  <si>
    <t>横山文化基地建设</t>
  </si>
  <si>
    <t>文化、发改、住建</t>
  </si>
  <si>
    <t>横山体育健身场地建设</t>
  </si>
  <si>
    <t>4.5社会保障</t>
  </si>
  <si>
    <t>新建保障性住房474270平方米</t>
  </si>
  <si>
    <r>
      <t>1</t>
    </r>
    <r>
      <rPr>
        <sz val="10"/>
        <rFont val="宋体"/>
        <family val="0"/>
      </rPr>
      <t>6部门</t>
    </r>
  </si>
  <si>
    <t>横山县大古界公墓建设</t>
  </si>
  <si>
    <t>县级</t>
  </si>
  <si>
    <t>2016-2019</t>
  </si>
  <si>
    <t>建设用地333500平方米，基础设施建设</t>
  </si>
  <si>
    <t>横山县老年公寓</t>
  </si>
  <si>
    <t>建设社会化养老服务机构一个，建设用地66700平方米，养老床位1800张。</t>
  </si>
  <si>
    <t>横山县烈士陵园</t>
  </si>
  <si>
    <t>2017-2020</t>
  </si>
  <si>
    <t>新建县级革命烈士陵园、革命纪念馆为一体的爱国主义教育基地，建设用地66700平方米。</t>
  </si>
  <si>
    <t>农村实用技术培训中心建设</t>
  </si>
  <si>
    <t>新建农业实用技术培训中心一处。占地面积6000平米</t>
  </si>
  <si>
    <t>覆盖3万人次</t>
  </si>
  <si>
    <t>培训7000人次</t>
  </si>
  <si>
    <t>培训7000人</t>
  </si>
  <si>
    <t>“雨露计划”培训3000人次</t>
  </si>
  <si>
    <t>资助1000名贫困家庭大学生完成高等教育学习</t>
  </si>
  <si>
    <t>培训10000人次</t>
  </si>
  <si>
    <t>培训10000人</t>
  </si>
  <si>
    <t>培训100000人次</t>
  </si>
  <si>
    <t>培训100000人</t>
  </si>
  <si>
    <t xml:space="preserve">      ……</t>
  </si>
  <si>
    <t xml:space="preserve">   6.2沙化地治理</t>
  </si>
  <si>
    <t xml:space="preserve">  6.3生态环境保护</t>
  </si>
  <si>
    <t xml:space="preserve">  6.4重点污染行业治理</t>
  </si>
  <si>
    <t>注：1、各地要根据实际情况和规划实施需要，设立各级标题并在相应标题下填写具体项目内容。2、建设年限填具体年份，如2011-2013年。</t>
  </si>
  <si>
    <t>完成200多户1000人的移民</t>
  </si>
  <si>
    <t>易地扶贫搬迁</t>
  </si>
  <si>
    <t>搬迁1500户6000人</t>
  </si>
  <si>
    <t>新农村建设项目</t>
  </si>
  <si>
    <t>完成榆树峁等66个村的新农村建设</t>
  </si>
  <si>
    <t>加固淤地坝36座，独立桥6座，新建抽水站18处，人饮站24处，县乡村道路工程42处</t>
  </si>
  <si>
    <t>农村公路建设项目</t>
  </si>
  <si>
    <t>建设农村公路400公里</t>
  </si>
  <si>
    <r>
      <t>新建0.4KV线路970公里、0.2KV线路1687公里，导线采用LGJ-95.改造0.4KV线路1525公里、0.2KV线路2865公里导线采用LGJ-70MM2.县城低压电缆入地85公里，电缆型号采用185MM2</t>
    </r>
    <r>
      <rPr>
        <vertAlign val="superscript"/>
        <sz val="10"/>
        <rFont val="宋体"/>
        <family val="0"/>
      </rPr>
      <t xml:space="preserve"> </t>
    </r>
    <r>
      <rPr>
        <sz val="10"/>
        <rFont val="宋体"/>
        <family val="0"/>
      </rPr>
      <t>,低压电缆分支箱380台。</t>
    </r>
  </si>
  <si>
    <r>
      <t>建设</t>
    </r>
    <r>
      <rPr>
        <sz val="10"/>
        <rFont val="Arial"/>
        <family val="2"/>
      </rPr>
      <t>60</t>
    </r>
    <r>
      <rPr>
        <sz val="10"/>
        <rFont val="宋体"/>
        <family val="0"/>
      </rPr>
      <t>万只羊生产基地，新建千只养羊场</t>
    </r>
    <r>
      <rPr>
        <sz val="10"/>
        <rFont val="Arial"/>
        <family val="2"/>
      </rPr>
      <t>100</t>
    </r>
    <r>
      <rPr>
        <sz val="10"/>
        <rFont val="宋体"/>
        <family val="0"/>
      </rPr>
      <t>个</t>
    </r>
  </si>
  <si>
    <r>
      <t>建设</t>
    </r>
    <r>
      <rPr>
        <sz val="10"/>
        <rFont val="Arial"/>
        <family val="2"/>
      </rPr>
      <t>100</t>
    </r>
    <r>
      <rPr>
        <sz val="10"/>
        <rFont val="宋体"/>
        <family val="0"/>
      </rPr>
      <t>万只蛋鸡、</t>
    </r>
    <r>
      <rPr>
        <sz val="10"/>
        <rFont val="Arial"/>
        <family val="2"/>
      </rPr>
      <t>60</t>
    </r>
    <r>
      <rPr>
        <sz val="10"/>
        <rFont val="宋体"/>
        <family val="0"/>
      </rPr>
      <t>万只肉鸡生产基地，建设</t>
    </r>
    <r>
      <rPr>
        <sz val="10"/>
        <rFont val="Arial"/>
        <family val="2"/>
      </rPr>
      <t>2</t>
    </r>
    <r>
      <rPr>
        <sz val="10"/>
        <rFont val="宋体"/>
        <family val="0"/>
      </rPr>
      <t>万只以上鸡场</t>
    </r>
    <r>
      <rPr>
        <sz val="10"/>
        <rFont val="Arial"/>
        <family val="2"/>
      </rPr>
      <t>10</t>
    </r>
    <r>
      <rPr>
        <sz val="10"/>
        <rFont val="宋体"/>
        <family val="0"/>
      </rPr>
      <t>个</t>
    </r>
  </si>
  <si>
    <r>
      <t>建设</t>
    </r>
    <r>
      <rPr>
        <sz val="10"/>
        <rFont val="Arial"/>
        <family val="2"/>
      </rPr>
      <t>200</t>
    </r>
    <r>
      <rPr>
        <sz val="10"/>
        <rFont val="宋体"/>
        <family val="0"/>
      </rPr>
      <t>头肉牛生产基地</t>
    </r>
    <r>
      <rPr>
        <sz val="10"/>
        <rFont val="Arial"/>
        <family val="2"/>
      </rPr>
      <t>4</t>
    </r>
    <r>
      <rPr>
        <sz val="10"/>
        <rFont val="宋体"/>
        <family val="0"/>
      </rPr>
      <t>个</t>
    </r>
  </si>
  <si>
    <r>
      <t>建设优质牧草</t>
    </r>
    <r>
      <rPr>
        <sz val="10"/>
        <rFont val="Arial"/>
        <family val="2"/>
      </rPr>
      <t>60</t>
    </r>
    <r>
      <rPr>
        <sz val="10"/>
        <rFont val="宋体"/>
        <family val="0"/>
      </rPr>
      <t>万亩，万亩集中连片牧草地</t>
    </r>
    <r>
      <rPr>
        <sz val="10"/>
        <rFont val="Arial"/>
        <family val="2"/>
      </rPr>
      <t>5</t>
    </r>
    <r>
      <rPr>
        <sz val="10"/>
        <rFont val="宋体"/>
        <family val="0"/>
      </rPr>
      <t>块</t>
    </r>
  </si>
  <si>
    <r>
      <t>20</t>
    </r>
    <r>
      <rPr>
        <sz val="10"/>
        <rFont val="宋体"/>
        <family val="0"/>
      </rPr>
      <t>个猪、</t>
    </r>
    <r>
      <rPr>
        <sz val="10"/>
        <rFont val="Arial"/>
        <family val="2"/>
      </rPr>
      <t>15</t>
    </r>
    <r>
      <rPr>
        <sz val="10"/>
        <rFont val="宋体"/>
        <family val="0"/>
      </rPr>
      <t>个羊、畜牧品深加工企业</t>
    </r>
  </si>
  <si>
    <r>
      <t>年生产饲草</t>
    </r>
    <r>
      <rPr>
        <sz val="10"/>
        <rFont val="Arial"/>
        <family val="2"/>
      </rPr>
      <t>5</t>
    </r>
    <r>
      <rPr>
        <sz val="10"/>
        <rFont val="宋体"/>
        <family val="0"/>
      </rPr>
      <t>万吨</t>
    </r>
  </si>
  <si>
    <r>
      <t>建设</t>
    </r>
    <r>
      <rPr>
        <sz val="10"/>
        <rFont val="Arial"/>
        <family val="2"/>
      </rPr>
      <t>5000</t>
    </r>
    <r>
      <rPr>
        <sz val="10"/>
        <rFont val="宋体"/>
        <family val="0"/>
      </rPr>
      <t>只羊的生产基地</t>
    </r>
  </si>
  <si>
    <r>
      <t>6</t>
    </r>
    <r>
      <rPr>
        <sz val="12"/>
        <rFont val="宋体"/>
        <family val="0"/>
      </rPr>
      <t>000人</t>
    </r>
  </si>
  <si>
    <r>
      <t>建设</t>
    </r>
    <r>
      <rPr>
        <sz val="10"/>
        <rFont val="Arial"/>
        <family val="2"/>
      </rPr>
      <t>50000</t>
    </r>
    <r>
      <rPr>
        <sz val="10"/>
        <rFont val="宋体"/>
        <family val="0"/>
      </rPr>
      <t>只肉鸡生产基地</t>
    </r>
  </si>
  <si>
    <r>
      <t>5</t>
    </r>
    <r>
      <rPr>
        <sz val="12"/>
        <rFont val="宋体"/>
        <family val="0"/>
      </rPr>
      <t>000人</t>
    </r>
  </si>
  <si>
    <r>
      <t>在新开沟建设占地</t>
    </r>
    <r>
      <rPr>
        <sz val="10"/>
        <rFont val="Arial"/>
        <family val="2"/>
      </rPr>
      <t>80</t>
    </r>
    <r>
      <rPr>
        <sz val="10"/>
        <rFont val="宋体"/>
        <family val="0"/>
      </rPr>
      <t>亩的大型货运站，在大古界建设占地</t>
    </r>
    <r>
      <rPr>
        <sz val="10"/>
        <rFont val="Arial"/>
        <family val="2"/>
      </rPr>
      <t>40</t>
    </r>
    <r>
      <rPr>
        <sz val="10"/>
        <rFont val="宋体"/>
        <family val="0"/>
      </rPr>
      <t>亩的货运站</t>
    </r>
  </si>
  <si>
    <t>生态移民工程</t>
  </si>
  <si>
    <t>3.1.2贫困村整村推进项目</t>
  </si>
  <si>
    <t xml:space="preserve">    </t>
  </si>
  <si>
    <t>横山县贫困村整村推进项目</t>
  </si>
  <si>
    <t>行业 标准</t>
  </si>
  <si>
    <t>100万元／村</t>
  </si>
  <si>
    <t>2011-2015</t>
  </si>
  <si>
    <t>实施33个村整村推进项目</t>
  </si>
  <si>
    <t>35000人</t>
  </si>
  <si>
    <t>扶贫办</t>
  </si>
  <si>
    <t>完成榆树峁等66个村的新农村建设</t>
  </si>
  <si>
    <r>
      <t xml:space="preserve">   3.3</t>
    </r>
    <r>
      <rPr>
        <b/>
        <sz val="10"/>
        <rFont val="黑体"/>
        <family val="0"/>
      </rPr>
      <t>水、电、路、气、房和环境改善“六到农家”项目（2个）</t>
    </r>
  </si>
  <si>
    <t>365条通组水泥路2784.3公里</t>
  </si>
  <si>
    <t>以工代赈项目</t>
  </si>
  <si>
    <t>农村公路建设项目</t>
  </si>
  <si>
    <t>推广农作物秸秆机械化综合利用50000亩</t>
  </si>
  <si>
    <r>
      <t>m</t>
    </r>
    <r>
      <rPr>
        <vertAlign val="superscript"/>
        <sz val="10"/>
        <rFont val="Times New Roman"/>
        <family val="1"/>
      </rPr>
      <t>2</t>
    </r>
  </si>
  <si>
    <r>
      <t xml:space="preserve">     1.3.1</t>
    </r>
    <r>
      <rPr>
        <sz val="10"/>
        <rFont val="宋体"/>
        <family val="0"/>
      </rPr>
      <t>电力、电网建设改造工程</t>
    </r>
  </si>
  <si>
    <r>
      <t>新建</t>
    </r>
    <r>
      <rPr>
        <sz val="10"/>
        <rFont val="Arial"/>
        <family val="2"/>
      </rPr>
      <t>110KV</t>
    </r>
    <r>
      <rPr>
        <sz val="10"/>
        <rFont val="宋体"/>
        <family val="0"/>
      </rPr>
      <t>输变电</t>
    </r>
    <r>
      <rPr>
        <sz val="10"/>
        <rFont val="Arial"/>
        <family val="2"/>
      </rPr>
      <t>1</t>
    </r>
    <r>
      <rPr>
        <sz val="10"/>
        <rFont val="宋体"/>
        <family val="0"/>
      </rPr>
      <t>个</t>
    </r>
    <r>
      <rPr>
        <sz val="10"/>
        <rFont val="Arial"/>
        <family val="2"/>
      </rPr>
      <t>.</t>
    </r>
  </si>
  <si>
    <r>
      <t>新建</t>
    </r>
    <r>
      <rPr>
        <sz val="10"/>
        <rFont val="Arial"/>
        <family val="2"/>
      </rPr>
      <t>110KV</t>
    </r>
    <r>
      <rPr>
        <sz val="10"/>
        <rFont val="宋体"/>
        <family val="0"/>
      </rPr>
      <t>输变电</t>
    </r>
    <r>
      <rPr>
        <sz val="10"/>
        <rFont val="Arial"/>
        <family val="2"/>
      </rPr>
      <t>2</t>
    </r>
    <r>
      <rPr>
        <sz val="10"/>
        <rFont val="宋体"/>
        <family val="0"/>
      </rPr>
      <t>个，</t>
    </r>
    <r>
      <rPr>
        <sz val="10"/>
        <rFont val="Arial"/>
        <family val="2"/>
      </rPr>
      <t>35KV</t>
    </r>
    <r>
      <rPr>
        <sz val="10"/>
        <rFont val="宋体"/>
        <family val="0"/>
      </rPr>
      <t>输变电升压改造</t>
    </r>
    <r>
      <rPr>
        <sz val="10"/>
        <rFont val="Arial"/>
        <family val="2"/>
      </rPr>
      <t>1</t>
    </r>
    <r>
      <rPr>
        <sz val="10"/>
        <rFont val="宋体"/>
        <family val="0"/>
      </rPr>
      <t>个</t>
    </r>
    <r>
      <rPr>
        <sz val="10"/>
        <rFont val="Arial"/>
        <family val="2"/>
      </rPr>
      <t>.</t>
    </r>
  </si>
  <si>
    <r>
      <t>10KV</t>
    </r>
    <r>
      <rPr>
        <sz val="10"/>
        <rFont val="宋体"/>
        <family val="0"/>
      </rPr>
      <t>配网建设与改造</t>
    </r>
  </si>
  <si>
    <r>
      <t>新建</t>
    </r>
    <r>
      <rPr>
        <sz val="10"/>
        <rFont val="Arial"/>
        <family val="2"/>
      </rPr>
      <t>10KV</t>
    </r>
    <r>
      <rPr>
        <sz val="10"/>
        <rFont val="宋体"/>
        <family val="0"/>
      </rPr>
      <t>线路</t>
    </r>
    <r>
      <rPr>
        <sz val="10"/>
        <rFont val="Arial"/>
        <family val="2"/>
      </rPr>
      <t>150</t>
    </r>
    <r>
      <rPr>
        <sz val="10"/>
        <rFont val="宋体"/>
        <family val="0"/>
      </rPr>
      <t>公里，采用</t>
    </r>
    <r>
      <rPr>
        <sz val="10"/>
        <rFont val="Arial"/>
        <family val="2"/>
      </rPr>
      <t>LGJ-120.</t>
    </r>
    <r>
      <rPr>
        <sz val="10"/>
        <rFont val="宋体"/>
        <family val="0"/>
      </rPr>
      <t>改造</t>
    </r>
    <r>
      <rPr>
        <sz val="10"/>
        <rFont val="Arial"/>
        <family val="2"/>
      </rPr>
      <t>10KV</t>
    </r>
    <r>
      <rPr>
        <sz val="10"/>
        <rFont val="宋体"/>
        <family val="0"/>
      </rPr>
      <t>线路</t>
    </r>
    <r>
      <rPr>
        <sz val="10"/>
        <rFont val="Arial"/>
        <family val="2"/>
      </rPr>
      <t>160</t>
    </r>
    <r>
      <rPr>
        <sz val="10"/>
        <rFont val="宋体"/>
        <family val="0"/>
      </rPr>
      <t>公里，采用</t>
    </r>
    <r>
      <rPr>
        <sz val="10"/>
        <rFont val="Arial"/>
        <family val="2"/>
      </rPr>
      <t>LGJ-95.</t>
    </r>
    <r>
      <rPr>
        <sz val="10"/>
        <rFont val="宋体"/>
        <family val="0"/>
      </rPr>
      <t>及县城高压电缆入地工程</t>
    </r>
    <r>
      <rPr>
        <sz val="10"/>
        <rFont val="Arial"/>
        <family val="2"/>
      </rPr>
      <t>40</t>
    </r>
    <r>
      <rPr>
        <sz val="10"/>
        <rFont val="宋体"/>
        <family val="0"/>
      </rPr>
      <t>公里。（县城现有</t>
    </r>
    <r>
      <rPr>
        <sz val="10"/>
        <rFont val="Arial"/>
        <family val="2"/>
      </rPr>
      <t>3</t>
    </r>
    <r>
      <rPr>
        <sz val="10"/>
        <rFont val="宋体"/>
        <family val="0"/>
      </rPr>
      <t>条</t>
    </r>
    <r>
      <rPr>
        <sz val="10"/>
        <rFont val="Arial"/>
        <family val="2"/>
      </rPr>
      <t>10KV</t>
    </r>
    <r>
      <rPr>
        <sz val="10"/>
        <rFont val="宋体"/>
        <family val="0"/>
      </rPr>
      <t>线路。电缆入地采用</t>
    </r>
    <r>
      <rPr>
        <sz val="10"/>
        <rFont val="Arial"/>
        <family val="2"/>
      </rPr>
      <t>240</t>
    </r>
    <r>
      <rPr>
        <sz val="10"/>
        <rFont val="宋体"/>
        <family val="0"/>
      </rPr>
      <t>电缆两投两备运行方式）、新增配电变压器</t>
    </r>
    <r>
      <rPr>
        <sz val="10"/>
        <rFont val="Arial"/>
        <family val="2"/>
      </rPr>
      <t>12850KVA/256</t>
    </r>
    <r>
      <rPr>
        <sz val="10"/>
        <rFont val="宋体"/>
        <family val="0"/>
      </rPr>
      <t>台、高压开关</t>
    </r>
    <r>
      <rPr>
        <sz val="10"/>
        <rFont val="Arial"/>
        <family val="2"/>
      </rPr>
      <t>50</t>
    </r>
    <r>
      <rPr>
        <sz val="10"/>
        <rFont val="宋体"/>
        <family val="0"/>
      </rPr>
      <t>台、</t>
    </r>
    <r>
      <rPr>
        <sz val="10"/>
        <rFont val="Arial"/>
        <family val="2"/>
      </rPr>
      <t>10KV</t>
    </r>
    <r>
      <rPr>
        <sz val="10"/>
        <rFont val="宋体"/>
        <family val="0"/>
      </rPr>
      <t>环网柜</t>
    </r>
    <r>
      <rPr>
        <sz val="10"/>
        <rFont val="Arial"/>
        <family val="2"/>
      </rPr>
      <t>16</t>
    </r>
    <r>
      <rPr>
        <sz val="10"/>
        <rFont val="宋体"/>
        <family val="0"/>
      </rPr>
      <t>台、</t>
    </r>
    <r>
      <rPr>
        <sz val="10"/>
        <rFont val="Arial"/>
        <family val="2"/>
      </rPr>
      <t>10KV</t>
    </r>
    <r>
      <rPr>
        <sz val="10"/>
        <rFont val="宋体"/>
        <family val="0"/>
      </rPr>
      <t>电缆分支箱</t>
    </r>
    <r>
      <rPr>
        <sz val="10"/>
        <rFont val="Arial"/>
        <family val="2"/>
      </rPr>
      <t>20</t>
    </r>
    <r>
      <rPr>
        <sz val="10"/>
        <rFont val="宋体"/>
        <family val="0"/>
      </rPr>
      <t>台。</t>
    </r>
  </si>
  <si>
    <r>
      <t>新建</t>
    </r>
    <r>
      <rPr>
        <sz val="10"/>
        <rFont val="Arial"/>
        <family val="2"/>
      </rPr>
      <t>10KV</t>
    </r>
    <r>
      <rPr>
        <sz val="10"/>
        <rFont val="宋体"/>
        <family val="0"/>
      </rPr>
      <t>线路</t>
    </r>
    <r>
      <rPr>
        <sz val="10"/>
        <rFont val="Arial"/>
        <family val="2"/>
      </rPr>
      <t>400</t>
    </r>
    <r>
      <rPr>
        <sz val="10"/>
        <rFont val="宋体"/>
        <family val="0"/>
      </rPr>
      <t>公里，采用</t>
    </r>
    <r>
      <rPr>
        <sz val="10"/>
        <rFont val="Arial"/>
        <family val="2"/>
      </rPr>
      <t>LGJ-120.</t>
    </r>
    <r>
      <rPr>
        <sz val="10"/>
        <rFont val="宋体"/>
        <family val="0"/>
      </rPr>
      <t>改造</t>
    </r>
    <r>
      <rPr>
        <sz val="10"/>
        <rFont val="Arial"/>
        <family val="2"/>
      </rPr>
      <t>10KV</t>
    </r>
    <r>
      <rPr>
        <sz val="10"/>
        <rFont val="宋体"/>
        <family val="0"/>
      </rPr>
      <t>线路</t>
    </r>
    <r>
      <rPr>
        <sz val="10"/>
        <rFont val="Arial"/>
        <family val="2"/>
      </rPr>
      <t>300</t>
    </r>
    <r>
      <rPr>
        <sz val="10"/>
        <rFont val="宋体"/>
        <family val="0"/>
      </rPr>
      <t>公里，采用</t>
    </r>
    <r>
      <rPr>
        <sz val="10"/>
        <rFont val="Arial"/>
        <family val="2"/>
      </rPr>
      <t>LGJ-95.</t>
    </r>
    <r>
      <rPr>
        <sz val="10"/>
        <rFont val="宋体"/>
        <family val="0"/>
      </rPr>
      <t>及县城高压电缆入地工程</t>
    </r>
    <r>
      <rPr>
        <sz val="10"/>
        <rFont val="Arial"/>
        <family val="2"/>
      </rPr>
      <t>30</t>
    </r>
    <r>
      <rPr>
        <sz val="10"/>
        <rFont val="宋体"/>
        <family val="0"/>
      </rPr>
      <t>公里。（县城现有</t>
    </r>
    <r>
      <rPr>
        <sz val="10"/>
        <rFont val="Arial"/>
        <family val="2"/>
      </rPr>
      <t>3</t>
    </r>
    <r>
      <rPr>
        <sz val="10"/>
        <rFont val="宋体"/>
        <family val="0"/>
      </rPr>
      <t>条</t>
    </r>
    <r>
      <rPr>
        <sz val="10"/>
        <rFont val="Arial"/>
        <family val="2"/>
      </rPr>
      <t>10KV</t>
    </r>
    <r>
      <rPr>
        <sz val="10"/>
        <rFont val="宋体"/>
        <family val="0"/>
      </rPr>
      <t>线路。电缆入地采用</t>
    </r>
    <r>
      <rPr>
        <sz val="10"/>
        <rFont val="Arial"/>
        <family val="2"/>
      </rPr>
      <t>240</t>
    </r>
    <r>
      <rPr>
        <sz val="10"/>
        <rFont val="宋体"/>
        <family val="0"/>
      </rPr>
      <t>电缆两投两备运行方式）、新增配电变压器</t>
    </r>
    <r>
      <rPr>
        <sz val="10"/>
        <rFont val="Arial"/>
        <family val="2"/>
      </rPr>
      <t>16800KVA/336</t>
    </r>
    <r>
      <rPr>
        <sz val="10"/>
        <rFont val="宋体"/>
        <family val="0"/>
      </rPr>
      <t>台、高压开关</t>
    </r>
    <r>
      <rPr>
        <sz val="10"/>
        <rFont val="Arial"/>
        <family val="2"/>
      </rPr>
      <t>80</t>
    </r>
    <r>
      <rPr>
        <sz val="10"/>
        <rFont val="宋体"/>
        <family val="0"/>
      </rPr>
      <t>台、</t>
    </r>
    <r>
      <rPr>
        <sz val="10"/>
        <rFont val="Arial"/>
        <family val="2"/>
      </rPr>
      <t>10KV</t>
    </r>
    <r>
      <rPr>
        <sz val="10"/>
        <rFont val="宋体"/>
        <family val="0"/>
      </rPr>
      <t>环网柜</t>
    </r>
    <r>
      <rPr>
        <sz val="10"/>
        <rFont val="Arial"/>
        <family val="2"/>
      </rPr>
      <t>15</t>
    </r>
    <r>
      <rPr>
        <sz val="10"/>
        <rFont val="宋体"/>
        <family val="0"/>
      </rPr>
      <t>台、</t>
    </r>
    <r>
      <rPr>
        <sz val="10"/>
        <rFont val="Arial"/>
        <family val="2"/>
      </rPr>
      <t>10KV</t>
    </r>
    <r>
      <rPr>
        <sz val="10"/>
        <rFont val="宋体"/>
        <family val="0"/>
      </rPr>
      <t>电缆分支箱</t>
    </r>
    <r>
      <rPr>
        <sz val="10"/>
        <rFont val="Arial"/>
        <family val="2"/>
      </rPr>
      <t>34</t>
    </r>
    <r>
      <rPr>
        <sz val="10"/>
        <rFont val="宋体"/>
        <family val="0"/>
      </rPr>
      <t>台。</t>
    </r>
  </si>
  <si>
    <r>
      <t>新建</t>
    </r>
    <r>
      <rPr>
        <sz val="10"/>
        <rFont val="Arial"/>
        <family val="2"/>
      </rPr>
      <t>10KV</t>
    </r>
    <r>
      <rPr>
        <sz val="10"/>
        <rFont val="宋体"/>
        <family val="0"/>
      </rPr>
      <t>线路</t>
    </r>
    <r>
      <rPr>
        <sz val="10"/>
        <rFont val="Arial"/>
        <family val="2"/>
      </rPr>
      <t>300</t>
    </r>
    <r>
      <rPr>
        <sz val="10"/>
        <rFont val="宋体"/>
        <family val="0"/>
      </rPr>
      <t>公里，采用</t>
    </r>
    <r>
      <rPr>
        <sz val="10"/>
        <rFont val="Arial"/>
        <family val="2"/>
      </rPr>
      <t>LGJ-120.</t>
    </r>
    <r>
      <rPr>
        <sz val="10"/>
        <rFont val="宋体"/>
        <family val="0"/>
      </rPr>
      <t>改造</t>
    </r>
    <r>
      <rPr>
        <sz val="10"/>
        <rFont val="Arial"/>
        <family val="2"/>
      </rPr>
      <t>10KV</t>
    </r>
    <r>
      <rPr>
        <sz val="10"/>
        <rFont val="宋体"/>
        <family val="0"/>
      </rPr>
      <t>线路</t>
    </r>
    <r>
      <rPr>
        <sz val="10"/>
        <rFont val="Arial"/>
        <family val="2"/>
      </rPr>
      <t>200</t>
    </r>
    <r>
      <rPr>
        <sz val="10"/>
        <rFont val="宋体"/>
        <family val="0"/>
      </rPr>
      <t>公里，采用</t>
    </r>
    <r>
      <rPr>
        <sz val="10"/>
        <rFont val="Arial"/>
        <family val="2"/>
      </rPr>
      <t>LGJ-95.</t>
    </r>
    <r>
      <rPr>
        <sz val="10"/>
        <rFont val="宋体"/>
        <family val="0"/>
      </rPr>
      <t>及县城高压电缆入地工程</t>
    </r>
    <r>
      <rPr>
        <sz val="10"/>
        <rFont val="Arial"/>
        <family val="2"/>
      </rPr>
      <t>20.5</t>
    </r>
    <r>
      <rPr>
        <sz val="10"/>
        <rFont val="宋体"/>
        <family val="0"/>
      </rPr>
      <t>公里。（县城现有</t>
    </r>
    <r>
      <rPr>
        <sz val="10"/>
        <rFont val="Arial"/>
        <family val="2"/>
      </rPr>
      <t>3</t>
    </r>
    <r>
      <rPr>
        <sz val="10"/>
        <rFont val="宋体"/>
        <family val="0"/>
      </rPr>
      <t>条</t>
    </r>
    <r>
      <rPr>
        <sz val="10"/>
        <rFont val="Arial"/>
        <family val="2"/>
      </rPr>
      <t>10KV</t>
    </r>
    <r>
      <rPr>
        <sz val="10"/>
        <rFont val="宋体"/>
        <family val="0"/>
      </rPr>
      <t>线路。电缆入地采用</t>
    </r>
    <r>
      <rPr>
        <sz val="10"/>
        <rFont val="Arial"/>
        <family val="2"/>
      </rPr>
      <t>240</t>
    </r>
    <r>
      <rPr>
        <sz val="10"/>
        <rFont val="宋体"/>
        <family val="0"/>
      </rPr>
      <t>电缆两投两备运行方式）、新增配电变压器</t>
    </r>
    <r>
      <rPr>
        <sz val="10"/>
        <rFont val="Arial"/>
        <family val="2"/>
      </rPr>
      <t>16700KVA/297</t>
    </r>
    <r>
      <rPr>
        <sz val="10"/>
        <rFont val="宋体"/>
        <family val="0"/>
      </rPr>
      <t>台、高压开关</t>
    </r>
    <r>
      <rPr>
        <sz val="10"/>
        <rFont val="Arial"/>
        <family val="2"/>
      </rPr>
      <t>1200</t>
    </r>
    <r>
      <rPr>
        <sz val="10"/>
        <rFont val="宋体"/>
        <family val="0"/>
      </rPr>
      <t>台、</t>
    </r>
    <r>
      <rPr>
        <sz val="10"/>
        <rFont val="Arial"/>
        <family val="2"/>
      </rPr>
      <t>10KV</t>
    </r>
    <r>
      <rPr>
        <sz val="10"/>
        <rFont val="宋体"/>
        <family val="0"/>
      </rPr>
      <t>环网柜</t>
    </r>
    <r>
      <rPr>
        <sz val="10"/>
        <rFont val="Arial"/>
        <family val="2"/>
      </rPr>
      <t>36</t>
    </r>
    <r>
      <rPr>
        <sz val="10"/>
        <rFont val="宋体"/>
        <family val="0"/>
      </rPr>
      <t>台、</t>
    </r>
    <r>
      <rPr>
        <sz val="10"/>
        <rFont val="Arial"/>
        <family val="2"/>
      </rPr>
      <t>10KV</t>
    </r>
    <r>
      <rPr>
        <sz val="10"/>
        <rFont val="宋体"/>
        <family val="0"/>
      </rPr>
      <t>电缆分支箱</t>
    </r>
    <r>
      <rPr>
        <sz val="10"/>
        <rFont val="Arial"/>
        <family val="2"/>
      </rPr>
      <t>14</t>
    </r>
    <r>
      <rPr>
        <sz val="10"/>
        <rFont val="宋体"/>
        <family val="0"/>
      </rPr>
      <t>台。</t>
    </r>
  </si>
  <si>
    <r>
      <t>光纤通信</t>
    </r>
    <r>
      <rPr>
        <sz val="10"/>
        <rFont val="Arial"/>
        <family val="2"/>
      </rPr>
      <t>50</t>
    </r>
    <r>
      <rPr>
        <sz val="10"/>
        <rFont val="宋体"/>
        <family val="0"/>
      </rPr>
      <t>公里，自动化配套工程。</t>
    </r>
  </si>
  <si>
    <r>
      <t>光纤通信</t>
    </r>
    <r>
      <rPr>
        <sz val="10"/>
        <rFont val="Arial"/>
        <family val="2"/>
      </rPr>
      <t>265</t>
    </r>
    <r>
      <rPr>
        <sz val="10"/>
        <rFont val="宋体"/>
        <family val="0"/>
      </rPr>
      <t>公里，县调配电网、自动化配套工程。</t>
    </r>
  </si>
  <si>
    <r>
      <t>光纤通信</t>
    </r>
    <r>
      <rPr>
        <sz val="10"/>
        <rFont val="Arial"/>
        <family val="2"/>
      </rPr>
      <t>270</t>
    </r>
    <r>
      <rPr>
        <sz val="10"/>
        <rFont val="宋体"/>
        <family val="0"/>
      </rPr>
      <t>公里。</t>
    </r>
  </si>
  <si>
    <r>
      <t>新建</t>
    </r>
    <r>
      <rPr>
        <sz val="10"/>
        <rFont val="Arial"/>
        <family val="2"/>
      </rPr>
      <t>0.4KV</t>
    </r>
    <r>
      <rPr>
        <sz val="10"/>
        <rFont val="宋体"/>
        <family val="0"/>
      </rPr>
      <t>线路</t>
    </r>
    <r>
      <rPr>
        <sz val="10"/>
        <rFont val="Arial"/>
        <family val="2"/>
      </rPr>
      <t>170</t>
    </r>
    <r>
      <rPr>
        <sz val="10"/>
        <rFont val="宋体"/>
        <family val="0"/>
      </rPr>
      <t>公里、</t>
    </r>
    <r>
      <rPr>
        <sz val="10"/>
        <rFont val="Arial"/>
        <family val="2"/>
      </rPr>
      <t>0.2KV</t>
    </r>
    <r>
      <rPr>
        <sz val="10"/>
        <rFont val="宋体"/>
        <family val="0"/>
      </rPr>
      <t>线路</t>
    </r>
    <r>
      <rPr>
        <sz val="10"/>
        <rFont val="Arial"/>
        <family val="2"/>
      </rPr>
      <t>687</t>
    </r>
    <r>
      <rPr>
        <sz val="10"/>
        <rFont val="宋体"/>
        <family val="0"/>
      </rPr>
      <t>公里，导线采用</t>
    </r>
    <r>
      <rPr>
        <sz val="10"/>
        <rFont val="Arial"/>
        <family val="2"/>
      </rPr>
      <t>LGJ-95.</t>
    </r>
    <r>
      <rPr>
        <sz val="10"/>
        <rFont val="宋体"/>
        <family val="0"/>
      </rPr>
      <t>改造</t>
    </r>
    <r>
      <rPr>
        <sz val="10"/>
        <rFont val="Arial"/>
        <family val="2"/>
      </rPr>
      <t>0.4KV</t>
    </r>
    <r>
      <rPr>
        <sz val="10"/>
        <rFont val="宋体"/>
        <family val="0"/>
      </rPr>
      <t>线路</t>
    </r>
    <r>
      <rPr>
        <sz val="10"/>
        <rFont val="Arial"/>
        <family val="2"/>
      </rPr>
      <t>525</t>
    </r>
    <r>
      <rPr>
        <sz val="10"/>
        <rFont val="宋体"/>
        <family val="0"/>
      </rPr>
      <t>公里、</t>
    </r>
    <r>
      <rPr>
        <sz val="10"/>
        <rFont val="Arial"/>
        <family val="2"/>
      </rPr>
      <t>0.2KV</t>
    </r>
    <r>
      <rPr>
        <sz val="10"/>
        <rFont val="宋体"/>
        <family val="0"/>
      </rPr>
      <t>线路</t>
    </r>
    <r>
      <rPr>
        <sz val="10"/>
        <rFont val="Arial"/>
        <family val="2"/>
      </rPr>
      <t>865</t>
    </r>
    <r>
      <rPr>
        <sz val="10"/>
        <rFont val="宋体"/>
        <family val="0"/>
      </rPr>
      <t>公里导线采用</t>
    </r>
    <r>
      <rPr>
        <sz val="10"/>
        <rFont val="Arial"/>
        <family val="2"/>
      </rPr>
      <t>LGJ-70MM2.</t>
    </r>
    <r>
      <rPr>
        <sz val="10"/>
        <rFont val="宋体"/>
        <family val="0"/>
      </rPr>
      <t>县城低压电缆入地</t>
    </r>
    <r>
      <rPr>
        <sz val="10"/>
        <rFont val="Arial"/>
        <family val="2"/>
      </rPr>
      <t>15</t>
    </r>
    <r>
      <rPr>
        <sz val="10"/>
        <rFont val="宋体"/>
        <family val="0"/>
      </rPr>
      <t>公里，电缆型号采用</t>
    </r>
    <r>
      <rPr>
        <sz val="10"/>
        <rFont val="Arial"/>
        <family val="2"/>
      </rPr>
      <t>185MM2</t>
    </r>
    <r>
      <rPr>
        <vertAlign val="superscript"/>
        <sz val="10"/>
        <rFont val="宋体"/>
        <family val="0"/>
      </rPr>
      <t xml:space="preserve"> </t>
    </r>
    <r>
      <rPr>
        <sz val="10"/>
        <rFont val="宋体"/>
        <family val="0"/>
      </rPr>
      <t>,低压电缆分支箱85台。</t>
    </r>
  </si>
  <si>
    <r>
      <t>新建</t>
    </r>
    <r>
      <rPr>
        <sz val="10"/>
        <rFont val="Arial"/>
        <family val="2"/>
      </rPr>
      <t>0.4KV</t>
    </r>
    <r>
      <rPr>
        <sz val="10"/>
        <rFont val="宋体"/>
        <family val="0"/>
      </rPr>
      <t>线路</t>
    </r>
    <r>
      <rPr>
        <sz val="10"/>
        <rFont val="Arial"/>
        <family val="2"/>
      </rPr>
      <t>360</t>
    </r>
    <r>
      <rPr>
        <sz val="10"/>
        <rFont val="宋体"/>
        <family val="0"/>
      </rPr>
      <t>公里、</t>
    </r>
    <r>
      <rPr>
        <sz val="10"/>
        <rFont val="Arial"/>
        <family val="2"/>
      </rPr>
      <t>0.2KV</t>
    </r>
    <r>
      <rPr>
        <sz val="10"/>
        <rFont val="宋体"/>
        <family val="0"/>
      </rPr>
      <t>线路</t>
    </r>
    <r>
      <rPr>
        <sz val="10"/>
        <rFont val="Arial"/>
        <family val="2"/>
      </rPr>
      <t>450</t>
    </r>
    <r>
      <rPr>
        <sz val="10"/>
        <rFont val="宋体"/>
        <family val="0"/>
      </rPr>
      <t>公里，导线采用</t>
    </r>
    <r>
      <rPr>
        <sz val="10"/>
        <rFont val="Arial"/>
        <family val="2"/>
      </rPr>
      <t>LGJ-95.</t>
    </r>
    <r>
      <rPr>
        <sz val="10"/>
        <rFont val="宋体"/>
        <family val="0"/>
      </rPr>
      <t>改造</t>
    </r>
    <r>
      <rPr>
        <sz val="10"/>
        <rFont val="Arial"/>
        <family val="2"/>
      </rPr>
      <t>0.4KV</t>
    </r>
    <r>
      <rPr>
        <sz val="10"/>
        <rFont val="宋体"/>
        <family val="0"/>
      </rPr>
      <t>线路</t>
    </r>
    <r>
      <rPr>
        <sz val="10"/>
        <rFont val="Arial"/>
        <family val="2"/>
      </rPr>
      <t>470</t>
    </r>
    <r>
      <rPr>
        <sz val="10"/>
        <rFont val="宋体"/>
        <family val="0"/>
      </rPr>
      <t>公里、</t>
    </r>
    <r>
      <rPr>
        <sz val="10"/>
        <rFont val="Arial"/>
        <family val="2"/>
      </rPr>
      <t>0.2KV</t>
    </r>
    <r>
      <rPr>
        <sz val="10"/>
        <rFont val="宋体"/>
        <family val="0"/>
      </rPr>
      <t>线路</t>
    </r>
    <r>
      <rPr>
        <sz val="10"/>
        <rFont val="Arial"/>
        <family val="2"/>
      </rPr>
      <t>1090</t>
    </r>
    <r>
      <rPr>
        <sz val="10"/>
        <rFont val="宋体"/>
        <family val="0"/>
      </rPr>
      <t>公里导线采用</t>
    </r>
    <r>
      <rPr>
        <sz val="10"/>
        <rFont val="Arial"/>
        <family val="2"/>
      </rPr>
      <t>LGJ-70MM2.</t>
    </r>
    <r>
      <rPr>
        <sz val="10"/>
        <rFont val="宋体"/>
        <family val="0"/>
      </rPr>
      <t>县城低压电缆入地</t>
    </r>
    <r>
      <rPr>
        <sz val="10"/>
        <rFont val="Arial"/>
        <family val="2"/>
      </rPr>
      <t>30</t>
    </r>
    <r>
      <rPr>
        <sz val="10"/>
        <rFont val="宋体"/>
        <family val="0"/>
      </rPr>
      <t>公里，电缆型号采用</t>
    </r>
    <r>
      <rPr>
        <sz val="10"/>
        <rFont val="Arial"/>
        <family val="2"/>
      </rPr>
      <t>185MM2</t>
    </r>
    <r>
      <rPr>
        <sz val="10"/>
        <rFont val="宋体"/>
        <family val="0"/>
      </rPr>
      <t xml:space="preserve"> ,低压电缆分支箱110台。</t>
    </r>
  </si>
  <si>
    <r>
      <t>新建</t>
    </r>
    <r>
      <rPr>
        <sz val="10"/>
        <rFont val="Arial"/>
        <family val="2"/>
      </rPr>
      <t>0.4KV</t>
    </r>
    <r>
      <rPr>
        <sz val="10"/>
        <rFont val="宋体"/>
        <family val="0"/>
      </rPr>
      <t>线路</t>
    </r>
    <r>
      <rPr>
        <sz val="10"/>
        <rFont val="Arial"/>
        <family val="2"/>
      </rPr>
      <t>440</t>
    </r>
    <r>
      <rPr>
        <sz val="10"/>
        <rFont val="宋体"/>
        <family val="0"/>
      </rPr>
      <t>公里、</t>
    </r>
    <r>
      <rPr>
        <sz val="10"/>
        <rFont val="Arial"/>
        <family val="2"/>
      </rPr>
      <t>0.2KV</t>
    </r>
    <r>
      <rPr>
        <sz val="10"/>
        <rFont val="宋体"/>
        <family val="0"/>
      </rPr>
      <t>线路</t>
    </r>
    <r>
      <rPr>
        <sz val="10"/>
        <rFont val="Arial"/>
        <family val="2"/>
      </rPr>
      <t>550</t>
    </r>
    <r>
      <rPr>
        <sz val="10"/>
        <rFont val="宋体"/>
        <family val="0"/>
      </rPr>
      <t>公里，导线采用</t>
    </r>
    <r>
      <rPr>
        <sz val="10"/>
        <rFont val="Arial"/>
        <family val="2"/>
      </rPr>
      <t>LGJ-95.</t>
    </r>
    <r>
      <rPr>
        <sz val="10"/>
        <rFont val="宋体"/>
        <family val="0"/>
      </rPr>
      <t>改造</t>
    </r>
    <r>
      <rPr>
        <sz val="10"/>
        <rFont val="Arial"/>
        <family val="2"/>
      </rPr>
      <t>0.4KV</t>
    </r>
    <r>
      <rPr>
        <sz val="10"/>
        <rFont val="宋体"/>
        <family val="0"/>
      </rPr>
      <t>线路</t>
    </r>
    <r>
      <rPr>
        <sz val="10"/>
        <rFont val="Arial"/>
        <family val="2"/>
      </rPr>
      <t>530</t>
    </r>
    <r>
      <rPr>
        <sz val="10"/>
        <rFont val="宋体"/>
        <family val="0"/>
      </rPr>
      <t>公里、</t>
    </r>
    <r>
      <rPr>
        <sz val="10"/>
        <rFont val="Arial"/>
        <family val="2"/>
      </rPr>
      <t>0.2KV</t>
    </r>
    <r>
      <rPr>
        <sz val="10"/>
        <rFont val="宋体"/>
        <family val="0"/>
      </rPr>
      <t>线路</t>
    </r>
    <r>
      <rPr>
        <sz val="10"/>
        <rFont val="Arial"/>
        <family val="2"/>
      </rPr>
      <t>910</t>
    </r>
    <r>
      <rPr>
        <sz val="10"/>
        <rFont val="宋体"/>
        <family val="0"/>
      </rPr>
      <t>公里导线采用</t>
    </r>
    <r>
      <rPr>
        <sz val="10"/>
        <rFont val="Arial"/>
        <family val="2"/>
      </rPr>
      <t>LGJ-70MM2.</t>
    </r>
    <r>
      <rPr>
        <sz val="10"/>
        <rFont val="宋体"/>
        <family val="0"/>
      </rPr>
      <t>县城低压电缆入地</t>
    </r>
    <r>
      <rPr>
        <sz val="10"/>
        <rFont val="Arial"/>
        <family val="2"/>
      </rPr>
      <t>40</t>
    </r>
    <r>
      <rPr>
        <sz val="10"/>
        <rFont val="宋体"/>
        <family val="0"/>
      </rPr>
      <t>公里，电缆型号采用</t>
    </r>
    <r>
      <rPr>
        <sz val="10"/>
        <rFont val="Arial"/>
        <family val="2"/>
      </rPr>
      <t>185MM2</t>
    </r>
    <r>
      <rPr>
        <sz val="10"/>
        <rFont val="宋体"/>
        <family val="0"/>
      </rPr>
      <t xml:space="preserve"> ,低压电缆分支箱185台。</t>
    </r>
  </si>
  <si>
    <t>生态移民工程</t>
  </si>
  <si>
    <t>完成100多户500人的移民</t>
  </si>
  <si>
    <t>完成50多户250人的移民</t>
  </si>
  <si>
    <t>发改局</t>
  </si>
  <si>
    <t>搬迁500户2000人</t>
  </si>
  <si>
    <t>发改局</t>
  </si>
  <si>
    <t>农业局</t>
  </si>
  <si>
    <t>农业局</t>
  </si>
  <si>
    <t>农技局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</si>
</sst>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0.00_)"/>
    <numFmt numFmtId="178" formatCode="yy\.mm\.dd"/>
    <numFmt numFmtId="179" formatCode="&quot;$&quot;\ #,##0.00_-;[Red]&quot;$&quot;\ #,##0.00\-"/>
    <numFmt numFmtId="180" formatCode="&quot;$&quot;#,##0_);\(&quot;$&quot;#,##0\)"/>
    <numFmt numFmtId="181" formatCode="_(&quot;$&quot;* #,##0.00_);_(&quot;$&quot;* \(#,##0.00\);_(&quot;$&quot;* &quot;-&quot;??_);_(@_)"/>
    <numFmt numFmtId="182" formatCode="#,##0;\-#,##0;&quot;-&quot;"/>
    <numFmt numFmtId="183" formatCode="#,##0;\(#,##0\)"/>
    <numFmt numFmtId="184" formatCode="_-* #,##0.00_-;\-* #,##0.00_-;_-* &quot;-&quot;??_-;_-@_-"/>
    <numFmt numFmtId="185" formatCode="_-* #,##0_$_-;\-* #,##0_$_-;_-* &quot;-&quot;_$_-;_-@_-"/>
    <numFmt numFmtId="186" formatCode="#,##0;[Red]\(#,##0\)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#,##0.0_);\(#,##0.0\)"/>
    <numFmt numFmtId="192" formatCode="&quot;?\t#,##0_);[Red]\(&quot;&quot;?&quot;\t#,##0\)"/>
    <numFmt numFmtId="193" formatCode="_-* #,##0&quot;$&quot;_-;\-* #,##0&quot;$&quot;_-;_-* &quot;-&quot;&quot;$&quot;_-;_-@_-"/>
    <numFmt numFmtId="194" formatCode="&quot;$&quot;#,##0_);[Red]\(&quot;$&quot;#,##0\)"/>
    <numFmt numFmtId="195" formatCode="&quot;$&quot;#,##0.00_);[Red]\(&quot;$&quot;#,##0.00\)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-* #,##0.00&quot;$&quot;_-;\-* #,##0.00&quot;$&quot;_-;_-* &quot;-&quot;??&quot;$&quot;_-;_-@_-"/>
    <numFmt numFmtId="200" formatCode="_(&quot;$&quot;* #,##0_);_(&quot;$&quot;* \(#,##0\);_(&quot;$&quot;* &quot;-&quot;_);_(@_)"/>
    <numFmt numFmtId="201" formatCode="_-* #,##0.00_$_-;\-* #,##0.00_$_-;_-* &quot;-&quot;??_$_-;_-@_-"/>
    <numFmt numFmtId="202" formatCode="_-&quot;$&quot;* #,##0.00_-;\-&quot;$&quot;* #,##0.00_-;_-&quot;$&quot;* &quot;-&quot;??_-;_-@_-"/>
    <numFmt numFmtId="203" formatCode="0.0"/>
    <numFmt numFmtId="204" formatCode="0.00_ "/>
    <numFmt numFmtId="205" formatCode="0.0_);[Red]\(0.0\)"/>
    <numFmt numFmtId="206" formatCode="0.00_);[Red]\(0.00\)"/>
    <numFmt numFmtId="207" formatCode="_-* #,##0.0_-;\-* #,##0.0_-;_-* &quot;-&quot;_-;_-@_-"/>
    <numFmt numFmtId="208" formatCode="0_);[Red]\(0\)"/>
    <numFmt numFmtId="209" formatCode="_-* #,##0_-;\-* #,##0_-;_-* &quot;-&quot;_-;_-@_-"/>
    <numFmt numFmtId="210" formatCode="0.0000_);[Red]\(0.0000\)"/>
    <numFmt numFmtId="211" formatCode="_-* #,##0.00_-;\-* #,##0.00_-;_-* &quot;-&quot;_-;_-@_-"/>
    <numFmt numFmtId="212" formatCode="0;[Red]0"/>
    <numFmt numFmtId="213" formatCode="0_ "/>
    <numFmt numFmtId="214" formatCode="0.0_ "/>
  </numFmts>
  <fonts count="134">
    <font>
      <sz val="12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黑体"/>
      <family val="0"/>
    </font>
    <font>
      <sz val="10.5"/>
      <name val="Times New Roman"/>
      <family val="1"/>
    </font>
    <font>
      <sz val="10.5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0"/>
      <name val="Times New Roman"/>
      <family val="1"/>
    </font>
    <font>
      <sz val="10"/>
      <name val="Helv"/>
      <family val="2"/>
    </font>
    <font>
      <sz val="12"/>
      <name val="官帕眉"/>
      <family val="0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color indexed="9"/>
      <name val="楷体_GB2312"/>
      <family val="3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楷体_GB2312"/>
      <family val="3"/>
    </font>
    <font>
      <b/>
      <sz val="10"/>
      <name val="Tms Rmn"/>
      <family val="1"/>
    </font>
    <font>
      <sz val="10"/>
      <name val="Geneva"/>
      <family val="2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52"/>
      <name val="楷体_GB2312"/>
      <family val="3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sz val="10.5"/>
      <color indexed="20"/>
      <name val="宋体"/>
      <family val="0"/>
    </font>
    <font>
      <b/>
      <sz val="12"/>
      <color indexed="52"/>
      <name val="楷体_GB2312"/>
      <family val="3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0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8"/>
      <name val="Arial"/>
      <family val="2"/>
    </font>
    <font>
      <b/>
      <sz val="11"/>
      <color indexed="8"/>
      <name val="宋体"/>
      <family val="0"/>
    </font>
    <font>
      <sz val="12"/>
      <name val="Helv"/>
      <family val="2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바탕체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楷体_GB2312"/>
      <family val="3"/>
    </font>
    <font>
      <b/>
      <sz val="12"/>
      <name val="宋体"/>
      <family val="0"/>
    </font>
    <font>
      <b/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3"/>
    </font>
    <font>
      <sz val="10"/>
      <name val="MS Sans Serif"/>
      <family val="2"/>
    </font>
    <font>
      <sz val="12"/>
      <name val="黑体"/>
      <family val="0"/>
    </font>
    <font>
      <sz val="9"/>
      <color indexed="8"/>
      <name val="宋体"/>
      <family val="0"/>
    </font>
    <font>
      <b/>
      <u val="single"/>
      <sz val="22"/>
      <name val="华文中宋"/>
      <family val="0"/>
    </font>
    <font>
      <b/>
      <sz val="22"/>
      <name val="华文中宋"/>
      <family val="0"/>
    </font>
    <font>
      <sz val="10"/>
      <name val="黑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4"/>
      <color indexed="10"/>
      <name val="宋体"/>
      <family val="0"/>
    </font>
    <font>
      <b/>
      <sz val="12"/>
      <name val="黑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宋体"/>
      <family val="0"/>
    </font>
    <font>
      <u val="single"/>
      <sz val="10"/>
      <name val="宋体"/>
      <family val="0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vertAlign val="superscript"/>
      <sz val="20"/>
      <name val="宋体"/>
      <family val="0"/>
    </font>
    <font>
      <b/>
      <sz val="10"/>
      <name val="华文中宋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vertAlign val="superscript"/>
      <sz val="14"/>
      <name val="宋体"/>
      <family val="0"/>
    </font>
    <font>
      <b/>
      <vertAlign val="superscript"/>
      <sz val="16"/>
      <name val="宋体"/>
      <family val="0"/>
    </font>
    <font>
      <sz val="14"/>
      <name val="宋体"/>
      <family val="0"/>
    </font>
    <font>
      <b/>
      <sz val="14"/>
      <color indexed="62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0"/>
      <color indexed="8"/>
      <name val="黑体"/>
      <family val="0"/>
    </font>
    <font>
      <b/>
      <sz val="14"/>
      <name val="仿宋_GB2312"/>
      <family val="3"/>
    </font>
    <font>
      <b/>
      <u val="single"/>
      <sz val="14"/>
      <name val="华文中宋"/>
      <family val="0"/>
    </font>
    <font>
      <b/>
      <sz val="14"/>
      <name val="黑体"/>
      <family val="0"/>
    </font>
    <font>
      <sz val="14"/>
      <color indexed="62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0"/>
      <color indexed="62"/>
      <name val="宋体"/>
      <family val="0"/>
    </font>
    <font>
      <vertAlign val="superscript"/>
      <sz val="10"/>
      <name val="宋体"/>
      <family val="0"/>
    </font>
    <font>
      <vertAlign val="superscript"/>
      <sz val="10"/>
      <name val="Times New Roman"/>
      <family val="1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 locked="0"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21" fillId="0" borderId="0">
      <alignment vertical="top"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21" fillId="0" borderId="0">
      <alignment vertical="top"/>
      <protection/>
    </xf>
    <xf numFmtId="0" fontId="12" fillId="0" borderId="0">
      <alignment/>
      <protection/>
    </xf>
    <xf numFmtId="0" fontId="21" fillId="0" borderId="0">
      <alignment vertical="top"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 vertical="top"/>
      <protection/>
    </xf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8" borderId="0" applyNumberFormat="0" applyBorder="0" applyAlignment="0" applyProtection="0"/>
    <xf numFmtId="0" fontId="27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12" borderId="0" applyNumberFormat="0" applyBorder="0" applyAlignment="0" applyProtection="0"/>
    <xf numFmtId="0" fontId="22" fillId="12" borderId="0" applyNumberFormat="0" applyBorder="0" applyAlignment="0" applyProtection="0"/>
    <xf numFmtId="0" fontId="9" fillId="9" borderId="0" applyNumberFormat="0" applyBorder="0" applyAlignment="0" applyProtection="0"/>
    <xf numFmtId="0" fontId="22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10" borderId="0" applyNumberFormat="0" applyBorder="0" applyAlignment="0" applyProtection="0"/>
    <xf numFmtId="0" fontId="9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14" borderId="0" applyNumberFormat="0" applyBorder="0" applyAlignment="0" applyProtection="0"/>
    <xf numFmtId="0" fontId="9" fillId="15" borderId="0" applyNumberFormat="0" applyBorder="0" applyAlignment="0" applyProtection="0"/>
    <xf numFmtId="0" fontId="22" fillId="15" borderId="0" applyNumberFormat="0" applyBorder="0" applyAlignment="0" applyProtection="0"/>
    <xf numFmtId="0" fontId="12" fillId="0" borderId="0">
      <alignment/>
      <protection locked="0"/>
    </xf>
    <xf numFmtId="0" fontId="16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6" fillId="8" borderId="0" applyNumberFormat="0" applyBorder="0" applyAlignment="0" applyProtection="0"/>
    <xf numFmtId="0" fontId="23" fillId="17" borderId="0" applyNumberFormat="0" applyBorder="0" applyAlignment="0" applyProtection="0"/>
    <xf numFmtId="0" fontId="16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6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21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16" fillId="20" borderId="0" applyNumberFormat="0" applyBorder="0" applyAlignment="0" applyProtection="0"/>
    <xf numFmtId="0" fontId="23" fillId="23" borderId="0" applyNumberFormat="0" applyBorder="0" applyAlignment="0" applyProtection="0"/>
    <xf numFmtId="0" fontId="16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16" fillId="8" borderId="0" applyNumberFormat="0" applyBorder="0" applyAlignment="0" applyProtection="0"/>
    <xf numFmtId="0" fontId="23" fillId="14" borderId="0" applyNumberFormat="0" applyBorder="0" applyAlignment="0" applyProtection="0"/>
    <xf numFmtId="0" fontId="16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24" borderId="0" applyNumberFormat="0" applyBorder="0" applyAlignment="0" applyProtection="0"/>
    <xf numFmtId="0" fontId="44" fillId="0" borderId="0">
      <alignment horizontal="center" wrapText="1"/>
      <protection locked="0"/>
    </xf>
    <xf numFmtId="0" fontId="15" fillId="3" borderId="0" applyNumberFormat="0" applyBorder="0" applyAlignment="0" applyProtection="0"/>
    <xf numFmtId="3" fontId="38" fillId="0" borderId="0">
      <alignment/>
      <protection/>
    </xf>
    <xf numFmtId="180" fontId="49" fillId="0" borderId="1" applyAlignment="0" applyProtection="0"/>
    <xf numFmtId="182" fontId="21" fillId="0" borderId="0" applyFill="0" applyBorder="0" applyAlignment="0">
      <protection/>
    </xf>
    <xf numFmtId="0" fontId="34" fillId="20" borderId="2" applyNumberFormat="0" applyAlignment="0" applyProtection="0"/>
    <xf numFmtId="0" fontId="52" fillId="21" borderId="3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11" fillId="0" borderId="0">
      <alignment/>
      <protection/>
    </xf>
    <xf numFmtId="184" fontId="0" fillId="0" borderId="0" applyFont="0" applyFill="0" applyBorder="0" applyAlignment="0" applyProtection="0"/>
    <xf numFmtId="186" fontId="4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11" fillId="0" borderId="0">
      <alignment/>
      <protection/>
    </xf>
    <xf numFmtId="0" fontId="5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11" fillId="0" borderId="0">
      <alignment/>
      <protection/>
    </xf>
    <xf numFmtId="0" fontId="55" fillId="0" borderId="0" applyNumberFormat="0" applyFill="0" applyBorder="0" applyAlignment="0" applyProtection="0"/>
    <xf numFmtId="2" fontId="54" fillId="0" borderId="0" applyProtection="0">
      <alignment/>
    </xf>
    <xf numFmtId="0" fontId="5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8" fillId="20" borderId="0" applyNumberFormat="0" applyBorder="0" applyAlignment="0" applyProtection="0"/>
    <xf numFmtId="0" fontId="50" fillId="0" borderId="4" applyNumberFormat="0" applyAlignment="0" applyProtection="0"/>
    <xf numFmtId="0" fontId="50" fillId="0" borderId="5">
      <alignment horizontal="left" vertical="center"/>
      <protection/>
    </xf>
    <xf numFmtId="0" fontId="30" fillId="0" borderId="6" applyNumberFormat="0" applyFill="0" applyAlignment="0" applyProtection="0"/>
    <xf numFmtId="0" fontId="32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9" fillId="0" borderId="0" applyProtection="0">
      <alignment/>
    </xf>
    <xf numFmtId="0" fontId="50" fillId="0" borderId="0" applyProtection="0">
      <alignment/>
    </xf>
    <xf numFmtId="0" fontId="45" fillId="0" borderId="0" applyNumberFormat="0" applyFill="0" applyBorder="0" applyAlignment="0" applyProtection="0"/>
    <xf numFmtId="0" fontId="35" fillId="7" borderId="2" applyNumberFormat="0" applyAlignment="0" applyProtection="0"/>
    <xf numFmtId="0" fontId="58" fillId="19" borderId="9" applyNumberFormat="0" applyBorder="0" applyAlignment="0" applyProtection="0"/>
    <xf numFmtId="191" fontId="61" fillId="25" borderId="0">
      <alignment/>
      <protection/>
    </xf>
    <xf numFmtId="0" fontId="35" fillId="7" borderId="2" applyNumberFormat="0" applyAlignment="0" applyProtection="0"/>
    <xf numFmtId="0" fontId="63" fillId="0" borderId="10" applyNumberFormat="0" applyFill="0" applyAlignment="0" applyProtection="0"/>
    <xf numFmtId="191" fontId="64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11" fillId="0" borderId="0">
      <alignment/>
      <protection/>
    </xf>
    <xf numFmtId="37" fontId="65" fillId="0" borderId="0">
      <alignment/>
      <protection/>
    </xf>
    <xf numFmtId="0" fontId="66" fillId="0" borderId="0">
      <alignment/>
      <protection/>
    </xf>
    <xf numFmtId="0" fontId="61" fillId="0" borderId="0">
      <alignment/>
      <protection/>
    </xf>
    <xf numFmtId="177" fontId="36" fillId="0" borderId="0">
      <alignment/>
      <protection/>
    </xf>
    <xf numFmtId="0" fontId="12" fillId="0" borderId="0">
      <alignment/>
      <protection/>
    </xf>
    <xf numFmtId="0" fontId="0" fillId="19" borderId="11" applyNumberFormat="0" applyFont="0" applyAlignment="0" applyProtection="0"/>
    <xf numFmtId="0" fontId="67" fillId="20" borderId="12" applyNumberFormat="0" applyAlignment="0" applyProtection="0"/>
    <xf numFmtId="14" fontId="4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9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70" fillId="0" borderId="0">
      <alignment/>
      <protection/>
    </xf>
    <xf numFmtId="0" fontId="49" fillId="0" borderId="0" applyNumberFormat="0" applyFill="0" applyBorder="0" applyAlignment="0" applyProtection="0"/>
    <xf numFmtId="0" fontId="28" fillId="29" borderId="14">
      <alignment/>
      <protection locked="0"/>
    </xf>
    <xf numFmtId="0" fontId="71" fillId="0" borderId="0">
      <alignment/>
      <protection/>
    </xf>
    <xf numFmtId="0" fontId="28" fillId="29" borderId="14">
      <alignment/>
      <protection locked="0"/>
    </xf>
    <xf numFmtId="0" fontId="28" fillId="29" borderId="14">
      <alignment/>
      <protection locked="0"/>
    </xf>
    <xf numFmtId="0" fontId="28" fillId="29" borderId="14">
      <alignment/>
      <protection locked="0"/>
    </xf>
    <xf numFmtId="0" fontId="28" fillId="29" borderId="14">
      <alignment/>
      <protection locked="0"/>
    </xf>
    <xf numFmtId="0" fontId="68" fillId="0" borderId="0" applyNumberFormat="0" applyFill="0" applyBorder="0" applyAlignment="0" applyProtection="0"/>
    <xf numFmtId="0" fontId="54" fillId="0" borderId="15" applyProtection="0">
      <alignment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1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74" fillId="0" borderId="6" applyNumberFormat="0" applyFill="0" applyAlignment="0" applyProtection="0"/>
    <xf numFmtId="0" fontId="30" fillId="0" borderId="7" applyNumberFormat="0" applyFill="0" applyAlignment="0" applyProtection="0"/>
    <xf numFmtId="0" fontId="57" fillId="0" borderId="7" applyNumberFormat="0" applyFill="0" applyAlignment="0" applyProtection="0"/>
    <xf numFmtId="0" fontId="32" fillId="0" borderId="8" applyNumberFormat="0" applyFill="0" applyAlignment="0" applyProtection="0"/>
    <xf numFmtId="0" fontId="75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43" fillId="0" borderId="17" applyNumberFormat="0" applyFill="0" applyProtection="0">
      <alignment horizontal="center"/>
    </xf>
    <xf numFmtId="0" fontId="46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3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5" borderId="0" applyNumberFormat="0" applyBorder="0" applyAlignment="0" applyProtection="0"/>
    <xf numFmtId="0" fontId="51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9" fillId="5" borderId="0" applyNumberFormat="0" applyBorder="0" applyAlignment="0" applyProtection="0"/>
    <xf numFmtId="0" fontId="69" fillId="5" borderId="0" applyNumberFormat="0" applyBorder="0" applyAlignment="0" applyProtection="0"/>
    <xf numFmtId="0" fontId="39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9" fillId="5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51" fillId="3" borderId="0" applyNumberFormat="0" applyBorder="0" applyAlignment="0" applyProtection="0"/>
    <xf numFmtId="0" fontId="1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9" fillId="5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9" fillId="0" borderId="0">
      <alignment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41" fillId="6" borderId="0" applyNumberFormat="0" applyBorder="0" applyAlignment="0" applyProtection="0"/>
    <xf numFmtId="0" fontId="2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1" fillId="6" borderId="0" applyNumberFormat="0" applyBorder="0" applyAlignment="0" applyProtection="0"/>
    <xf numFmtId="0" fontId="20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1" fillId="6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0" fillId="4" borderId="0" applyNumberFormat="0" applyBorder="0" applyAlignment="0" applyProtection="0"/>
    <xf numFmtId="0" fontId="26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1" fillId="6" borderId="0" applyNumberFormat="0" applyBorder="0" applyAlignment="0" applyProtection="0"/>
    <xf numFmtId="0" fontId="18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81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60" fillId="20" borderId="2" applyNumberFormat="0" applyAlignment="0" applyProtection="0"/>
    <xf numFmtId="0" fontId="40" fillId="20" borderId="2" applyNumberFormat="0" applyAlignment="0" applyProtection="0"/>
    <xf numFmtId="0" fontId="34" fillId="21" borderId="3" applyNumberFormat="0" applyAlignment="0" applyProtection="0"/>
    <xf numFmtId="0" fontId="62" fillId="21" borderId="3" applyNumberFormat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7" applyNumberFormat="0" applyFill="0" applyProtection="0">
      <alignment horizontal="left"/>
    </xf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33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>
      <alignment/>
      <protection/>
    </xf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17" borderId="0" applyNumberFormat="0" applyBorder="0" applyAlignment="0" applyProtection="0"/>
    <xf numFmtId="0" fontId="22" fillId="17" borderId="0" applyNumberFormat="0" applyBorder="0" applyAlignment="0" applyProtection="0"/>
    <xf numFmtId="0" fontId="9" fillId="22" borderId="0" applyNumberFormat="0" applyBorder="0" applyAlignment="0" applyProtection="0"/>
    <xf numFmtId="0" fontId="22" fillId="22" borderId="0" applyNumberFormat="0" applyBorder="0" applyAlignment="0" applyProtection="0"/>
    <xf numFmtId="0" fontId="9" fillId="23" borderId="0" applyNumberFormat="0" applyBorder="0" applyAlignment="0" applyProtection="0"/>
    <xf numFmtId="0" fontId="22" fillId="23" borderId="0" applyNumberFormat="0" applyBorder="0" applyAlignment="0" applyProtection="0"/>
    <xf numFmtId="0" fontId="9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14" borderId="0" applyNumberFormat="0" applyBorder="0" applyAlignment="0" applyProtection="0"/>
    <xf numFmtId="0" fontId="9" fillId="24" borderId="0" applyNumberFormat="0" applyBorder="0" applyAlignment="0" applyProtection="0"/>
    <xf numFmtId="0" fontId="22" fillId="24" borderId="0" applyNumberFormat="0" applyBorder="0" applyAlignment="0" applyProtection="0"/>
    <xf numFmtId="178" fontId="4" fillId="0" borderId="17" applyFill="0" applyProtection="0">
      <alignment horizontal="right"/>
    </xf>
    <xf numFmtId="0" fontId="4" fillId="0" borderId="16" applyNumberFormat="0" applyFill="0" applyProtection="0">
      <alignment horizontal="left"/>
    </xf>
    <xf numFmtId="0" fontId="63" fillId="27" borderId="0" applyNumberFormat="0" applyBorder="0" applyAlignment="0" applyProtection="0"/>
    <xf numFmtId="0" fontId="83" fillId="27" borderId="0" applyNumberFormat="0" applyBorder="0" applyAlignment="0" applyProtection="0"/>
    <xf numFmtId="0" fontId="47" fillId="20" borderId="12" applyNumberFormat="0" applyAlignment="0" applyProtection="0"/>
    <xf numFmtId="0" fontId="84" fillId="20" borderId="12" applyNumberFormat="0" applyAlignment="0" applyProtection="0"/>
    <xf numFmtId="0" fontId="67" fillId="7" borderId="2" applyNumberFormat="0" applyAlignment="0" applyProtection="0"/>
    <xf numFmtId="0" fontId="79" fillId="7" borderId="2" applyNumberFormat="0" applyAlignment="0" applyProtection="0"/>
    <xf numFmtId="1" fontId="4" fillId="0" borderId="17" applyFill="0" applyProtection="0">
      <alignment horizontal="center"/>
    </xf>
    <xf numFmtId="1" fontId="85" fillId="0" borderId="9">
      <alignment vertical="center"/>
      <protection locked="0"/>
    </xf>
    <xf numFmtId="0" fontId="86" fillId="0" borderId="0">
      <alignment/>
      <protection/>
    </xf>
    <xf numFmtId="203" fontId="85" fillId="0" borderId="9">
      <alignment vertical="center"/>
      <protection locked="0"/>
    </xf>
    <xf numFmtId="0" fontId="12" fillId="0" borderId="0">
      <alignment/>
      <protection/>
    </xf>
    <xf numFmtId="0" fontId="87" fillId="0" borderId="0">
      <alignment/>
      <protection/>
    </xf>
    <xf numFmtId="0" fontId="78" fillId="0" borderId="0" applyNumberFormat="0" applyFill="0" applyBorder="0" applyAlignment="0" applyProtection="0"/>
    <xf numFmtId="0" fontId="8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03">
    <xf numFmtId="0" fontId="0" fillId="0" borderId="0" xfId="0" applyAlignment="1">
      <alignment vertical="center"/>
    </xf>
    <xf numFmtId="0" fontId="21" fillId="0" borderId="0" xfId="375" applyFont="1">
      <alignment/>
      <protection/>
    </xf>
    <xf numFmtId="0" fontId="0" fillId="0" borderId="0" xfId="375">
      <alignment/>
      <protection/>
    </xf>
    <xf numFmtId="0" fontId="2" fillId="0" borderId="9" xfId="375" applyFont="1" applyBorder="1" applyAlignment="1">
      <alignment horizontal="center" vertical="center"/>
      <protection/>
    </xf>
    <xf numFmtId="0" fontId="4" fillId="0" borderId="9" xfId="375" applyFont="1" applyBorder="1" applyAlignment="1">
      <alignment horizontal="left" vertical="center"/>
      <protection/>
    </xf>
    <xf numFmtId="0" fontId="4" fillId="0" borderId="9" xfId="375" applyFont="1" applyBorder="1" applyAlignment="1">
      <alignment vertical="center" wrapText="1"/>
      <protection/>
    </xf>
    <xf numFmtId="0" fontId="4" fillId="0" borderId="9" xfId="375" applyFont="1" applyBorder="1" applyAlignment="1">
      <alignment horizontal="left" vertical="center" wrapText="1"/>
      <protection/>
    </xf>
    <xf numFmtId="0" fontId="80" fillId="0" borderId="0" xfId="374" applyNumberFormat="1">
      <alignment vertical="center"/>
      <protection/>
    </xf>
    <xf numFmtId="0" fontId="89" fillId="0" borderId="0" xfId="374" applyNumberFormat="1" applyFont="1" applyAlignment="1">
      <alignment horizontal="center" vertical="center"/>
      <protection/>
    </xf>
    <xf numFmtId="0" fontId="3" fillId="0" borderId="0" xfId="374" applyNumberFormat="1" applyFont="1" applyBorder="1" applyAlignment="1">
      <alignment horizontal="right" vertical="center"/>
      <protection/>
    </xf>
    <xf numFmtId="0" fontId="2" fillId="0" borderId="9" xfId="374" applyNumberFormat="1" applyFont="1" applyBorder="1" applyAlignment="1">
      <alignment horizontal="center" vertical="center"/>
      <protection/>
    </xf>
    <xf numFmtId="204" fontId="1" fillId="0" borderId="16" xfId="374" applyNumberFormat="1" applyFont="1" applyBorder="1" applyAlignment="1">
      <alignment horizontal="center" vertical="center"/>
      <protection/>
    </xf>
    <xf numFmtId="204" fontId="4" fillId="0" borderId="9" xfId="374" applyNumberFormat="1" applyFont="1" applyBorder="1" applyAlignment="1">
      <alignment horizontal="center" vertical="center"/>
      <protection/>
    </xf>
    <xf numFmtId="204" fontId="4" fillId="0" borderId="9" xfId="374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19" xfId="374" applyNumberFormat="1" applyFont="1" applyBorder="1" applyAlignment="1">
      <alignment horizontal="center" vertical="center" wrapText="1"/>
      <protection/>
    </xf>
    <xf numFmtId="0" fontId="2" fillId="0" borderId="16" xfId="375" applyFont="1" applyBorder="1" applyAlignment="1">
      <alignment horizontal="center" vertical="center"/>
      <protection/>
    </xf>
    <xf numFmtId="0" fontId="4" fillId="0" borderId="0" xfId="375" applyFont="1" applyBorder="1" applyAlignment="1">
      <alignment horizontal="left" vertical="center"/>
      <protection/>
    </xf>
    <xf numFmtId="204" fontId="54" fillId="0" borderId="0" xfId="375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2" fillId="0" borderId="9" xfId="37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2" fillId="0" borderId="0" xfId="374" applyNumberFormat="1" applyFont="1">
      <alignment vertical="center"/>
      <protection/>
    </xf>
    <xf numFmtId="0" fontId="0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375" applyFont="1">
      <alignment/>
      <protection/>
    </xf>
    <xf numFmtId="0" fontId="35" fillId="0" borderId="0" xfId="375" applyFont="1" applyAlignment="1">
      <alignment horizontal="left"/>
      <protection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 wrapText="1"/>
    </xf>
    <xf numFmtId="0" fontId="80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3" borderId="9" xfId="375" applyFont="1" applyFill="1" applyBorder="1" applyAlignment="1">
      <alignment horizontal="left" vertical="center"/>
      <protection/>
    </xf>
    <xf numFmtId="204" fontId="54" fillId="33" borderId="9" xfId="375" applyNumberFormat="1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 vertical="center"/>
    </xf>
    <xf numFmtId="0" fontId="80" fillId="33" borderId="9" xfId="0" applyFont="1" applyFill="1" applyBorder="1" applyAlignment="1">
      <alignment vertical="center"/>
    </xf>
    <xf numFmtId="0" fontId="80" fillId="0" borderId="9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205" fontId="0" fillId="0" borderId="0" xfId="0" applyNumberFormat="1" applyFill="1" applyAlignment="1">
      <alignment vertical="center"/>
    </xf>
    <xf numFmtId="205" fontId="91" fillId="0" borderId="0" xfId="0" applyNumberFormat="1" applyFont="1" applyFill="1" applyBorder="1" applyAlignment="1">
      <alignment horizontal="center" vertical="center"/>
    </xf>
    <xf numFmtId="205" fontId="2" fillId="0" borderId="20" xfId="0" applyNumberFormat="1" applyFont="1" applyFill="1" applyBorder="1" applyAlignment="1">
      <alignment horizontal="center" vertical="center" wrapText="1"/>
    </xf>
    <xf numFmtId="205" fontId="2" fillId="0" borderId="9" xfId="0" applyNumberFormat="1" applyFont="1" applyFill="1" applyBorder="1" applyAlignment="1">
      <alignment horizontal="center" vertical="center" wrapText="1"/>
    </xf>
    <xf numFmtId="205" fontId="92" fillId="0" borderId="9" xfId="0" applyNumberFormat="1" applyFont="1" applyFill="1" applyBorder="1" applyAlignment="1">
      <alignment horizontal="center" vertical="center" wrapText="1"/>
    </xf>
    <xf numFmtId="205" fontId="4" fillId="0" borderId="9" xfId="0" applyNumberFormat="1" applyFont="1" applyFill="1" applyBorder="1" applyAlignment="1">
      <alignment vertical="center" wrapText="1"/>
    </xf>
    <xf numFmtId="205" fontId="4" fillId="0" borderId="9" xfId="0" applyNumberFormat="1" applyFont="1" applyFill="1" applyBorder="1" applyAlignment="1">
      <alignment horizontal="center" vertical="center"/>
    </xf>
    <xf numFmtId="206" fontId="4" fillId="0" borderId="9" xfId="0" applyNumberFormat="1" applyFont="1" applyFill="1" applyBorder="1" applyAlignment="1">
      <alignment horizontal="center" vertical="center" wrapText="1"/>
    </xf>
    <xf numFmtId="205" fontId="93" fillId="0" borderId="9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205" fontId="4" fillId="0" borderId="9" xfId="0" applyNumberFormat="1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205" fontId="80" fillId="0" borderId="9" xfId="0" applyNumberFormat="1" applyFont="1" applyFill="1" applyBorder="1" applyAlignment="1">
      <alignment vertical="center" wrapText="1"/>
    </xf>
    <xf numFmtId="205" fontId="80" fillId="0" borderId="9" xfId="0" applyNumberFormat="1" applyFont="1" applyFill="1" applyBorder="1" applyAlignment="1">
      <alignment vertical="center"/>
    </xf>
    <xf numFmtId="0" fontId="8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07" fontId="0" fillId="0" borderId="0" xfId="0" applyNumberFormat="1" applyFont="1" applyFill="1" applyAlignment="1">
      <alignment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97" fillId="0" borderId="9" xfId="0" applyFont="1" applyFill="1" applyBorder="1" applyAlignment="1">
      <alignment vertical="center"/>
    </xf>
    <xf numFmtId="0" fontId="97" fillId="0" borderId="9" xfId="0" applyFont="1" applyFill="1" applyBorder="1" applyAlignment="1">
      <alignment horizontal="center" vertical="center"/>
    </xf>
    <xf numFmtId="0" fontId="97" fillId="0" borderId="9" xfId="0" applyFont="1" applyFill="1" applyBorder="1" applyAlignment="1">
      <alignment horizontal="center" vertical="center" wrapText="1"/>
    </xf>
    <xf numFmtId="208" fontId="21" fillId="0" borderId="9" xfId="0" applyNumberFormat="1" applyFont="1" applyFill="1" applyBorder="1" applyAlignment="1">
      <alignment horizontal="center" vertical="center" wrapText="1"/>
    </xf>
    <xf numFmtId="209" fontId="21" fillId="0" borderId="9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0" fillId="0" borderId="9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9" xfId="0" applyFont="1" applyBorder="1" applyAlignment="1">
      <alignment vertical="center"/>
    </xf>
    <xf numFmtId="0" fontId="80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98" fillId="33" borderId="9" xfId="0" applyFont="1" applyFill="1" applyBorder="1" applyAlignment="1">
      <alignment horizontal="center" vertical="center"/>
    </xf>
    <xf numFmtId="0" fontId="98" fillId="0" borderId="9" xfId="0" applyFont="1" applyFill="1" applyBorder="1" applyAlignment="1">
      <alignment horizontal="center" vertical="center"/>
    </xf>
    <xf numFmtId="0" fontId="98" fillId="0" borderId="9" xfId="0" applyFont="1" applyFill="1" applyBorder="1" applyAlignment="1">
      <alignment horizontal="center" vertical="center" wrapText="1"/>
    </xf>
    <xf numFmtId="0" fontId="99" fillId="33" borderId="9" xfId="0" applyFont="1" applyFill="1" applyBorder="1" applyAlignment="1">
      <alignment horizontal="center" vertical="center"/>
    </xf>
    <xf numFmtId="0" fontId="99" fillId="33" borderId="9" xfId="0" applyFont="1" applyFill="1" applyBorder="1" applyAlignment="1">
      <alignment horizontal="center" vertical="center" wrapText="1"/>
    </xf>
    <xf numFmtId="0" fontId="3" fillId="0" borderId="9" xfId="375" applyFont="1" applyBorder="1" applyAlignment="1">
      <alignment horizontal="left" vertical="center"/>
      <protection/>
    </xf>
    <xf numFmtId="0" fontId="2" fillId="33" borderId="9" xfId="375" applyFont="1" applyFill="1" applyBorder="1" applyAlignment="1">
      <alignment horizontal="center" vertical="center"/>
      <protection/>
    </xf>
    <xf numFmtId="0" fontId="2" fillId="33" borderId="9" xfId="375" applyFont="1" applyFill="1" applyBorder="1" applyAlignment="1">
      <alignment horizontal="center" vertical="center" wrapText="1"/>
      <protection/>
    </xf>
    <xf numFmtId="10" fontId="2" fillId="0" borderId="19" xfId="375" applyNumberFormat="1" applyFont="1" applyBorder="1" applyAlignment="1">
      <alignment horizontal="center" vertical="center" wrapText="1"/>
      <protection/>
    </xf>
    <xf numFmtId="10" fontId="5" fillId="0" borderId="19" xfId="375" applyNumberFormat="1" applyFont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10" fontId="2" fillId="0" borderId="16" xfId="375" applyNumberFormat="1" applyFont="1" applyBorder="1" applyAlignment="1">
      <alignment horizontal="center" vertical="center" wrapText="1"/>
      <protection/>
    </xf>
    <xf numFmtId="0" fontId="100" fillId="0" borderId="9" xfId="0" applyFont="1" applyFill="1" applyBorder="1" applyAlignment="1">
      <alignment horizontal="center" vertical="center"/>
    </xf>
    <xf numFmtId="10" fontId="0" fillId="0" borderId="9" xfId="0" applyNumberFormat="1" applyBorder="1" applyAlignment="1">
      <alignment vertical="center"/>
    </xf>
    <xf numFmtId="10" fontId="101" fillId="33" borderId="21" xfId="375" applyNumberFormat="1" applyFont="1" applyFill="1" applyBorder="1" applyAlignment="1">
      <alignment horizontal="center" vertical="center" wrapText="1"/>
      <protection/>
    </xf>
    <xf numFmtId="10" fontId="2" fillId="33" borderId="21" xfId="375" applyNumberFormat="1" applyFont="1" applyFill="1" applyBorder="1" applyAlignment="1">
      <alignment horizontal="center" vertical="center" wrapText="1"/>
      <protection/>
    </xf>
    <xf numFmtId="0" fontId="2" fillId="0" borderId="0" xfId="375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right" vertical="center"/>
    </xf>
    <xf numFmtId="204" fontId="4" fillId="0" borderId="9" xfId="375" applyNumberFormat="1" applyFont="1" applyBorder="1" applyAlignment="1">
      <alignment horizontal="center" vertical="center"/>
      <protection/>
    </xf>
    <xf numFmtId="0" fontId="24" fillId="0" borderId="9" xfId="0" applyFont="1" applyFill="1" applyBorder="1" applyAlignment="1">
      <alignment vertical="center"/>
    </xf>
    <xf numFmtId="0" fontId="102" fillId="0" borderId="9" xfId="0" applyFont="1" applyFill="1" applyBorder="1" applyAlignment="1">
      <alignment horizontal="left" vertical="center" wrapText="1"/>
    </xf>
    <xf numFmtId="0" fontId="102" fillId="0" borderId="9" xfId="0" applyFont="1" applyFill="1" applyBorder="1" applyAlignment="1">
      <alignment horizontal="center" vertical="center" wrapText="1"/>
    </xf>
    <xf numFmtId="208" fontId="102" fillId="0" borderId="9" xfId="0" applyNumberFormat="1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vertical="center"/>
    </xf>
    <xf numFmtId="0" fontId="98" fillId="0" borderId="9" xfId="0" applyFont="1" applyFill="1" applyBorder="1" applyAlignment="1">
      <alignment vertical="center"/>
    </xf>
    <xf numFmtId="0" fontId="103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06" fontId="3" fillId="0" borderId="9" xfId="0" applyNumberFormat="1" applyFont="1" applyFill="1" applyBorder="1" applyAlignment="1">
      <alignment horizontal="center" vertical="center" wrapText="1"/>
    </xf>
    <xf numFmtId="207" fontId="19" fillId="0" borderId="9" xfId="0" applyNumberFormat="1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/>
    </xf>
    <xf numFmtId="0" fontId="10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5" fillId="0" borderId="0" xfId="0" applyFont="1" applyFill="1" applyAlignment="1">
      <alignment vertical="center" wrapText="1"/>
    </xf>
    <xf numFmtId="0" fontId="104" fillId="33" borderId="9" xfId="0" applyFont="1" applyFill="1" applyBorder="1" applyAlignment="1">
      <alignment horizontal="center" vertical="center" wrapText="1"/>
    </xf>
    <xf numFmtId="0" fontId="104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93" fillId="33" borderId="9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375" applyFont="1" applyFill="1" applyBorder="1" applyAlignment="1">
      <alignment horizontal="center" vertical="center"/>
      <protection/>
    </xf>
    <xf numFmtId="0" fontId="3" fillId="0" borderId="9" xfId="375" applyFont="1" applyFill="1" applyBorder="1" applyAlignment="1">
      <alignment horizontal="center" vertical="center" wrapText="1"/>
      <protection/>
    </xf>
    <xf numFmtId="0" fontId="98" fillId="34" borderId="9" xfId="0" applyFont="1" applyFill="1" applyBorder="1" applyAlignment="1">
      <alignment horizontal="center" vertical="center"/>
    </xf>
    <xf numFmtId="0" fontId="98" fillId="3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99" fillId="33" borderId="22" xfId="0" applyFont="1" applyFill="1" applyBorder="1" applyAlignment="1">
      <alignment horizontal="center" vertical="center"/>
    </xf>
    <xf numFmtId="0" fontId="80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105" fillId="33" borderId="9" xfId="0" applyFont="1" applyFill="1" applyBorder="1" applyAlignment="1">
      <alignment horizontal="center" vertical="center" wrapText="1"/>
    </xf>
    <xf numFmtId="208" fontId="80" fillId="33" borderId="9" xfId="0" applyNumberFormat="1" applyFont="1" applyFill="1" applyBorder="1" applyAlignment="1">
      <alignment horizontal="center" vertical="center"/>
    </xf>
    <xf numFmtId="10" fontId="106" fillId="0" borderId="19" xfId="375" applyNumberFormat="1" applyFont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vertical="center"/>
    </xf>
    <xf numFmtId="0" fontId="4" fillId="0" borderId="0" xfId="375" applyFont="1" applyBorder="1" applyAlignment="1">
      <alignment horizontal="left" vertical="center" wrapText="1"/>
      <protection/>
    </xf>
    <xf numFmtId="0" fontId="3" fillId="0" borderId="0" xfId="375" applyFont="1" applyBorder="1" applyAlignment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80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  <xf numFmtId="0" fontId="98" fillId="33" borderId="9" xfId="0" applyFont="1" applyFill="1" applyBorder="1" applyAlignment="1">
      <alignment horizontal="center" vertical="center" wrapText="1"/>
    </xf>
    <xf numFmtId="0" fontId="3" fillId="0" borderId="16" xfId="372" applyNumberFormat="1" applyFont="1" applyBorder="1" applyAlignment="1" applyProtection="1">
      <alignment horizontal="left" vertical="center"/>
      <protection/>
    </xf>
    <xf numFmtId="0" fontId="35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4" fillId="33" borderId="9" xfId="375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89" fillId="33" borderId="9" xfId="0" applyFont="1" applyFill="1" applyBorder="1" applyAlignment="1">
      <alignment vertical="center" wrapText="1"/>
    </xf>
    <xf numFmtId="204" fontId="4" fillId="0" borderId="9" xfId="375" applyNumberFormat="1" applyFont="1" applyBorder="1" applyAlignment="1">
      <alignment horizontal="center" vertical="center" wrapText="1"/>
      <protection/>
    </xf>
    <xf numFmtId="205" fontId="3" fillId="0" borderId="9" xfId="0" applyNumberFormat="1" applyFont="1" applyFill="1" applyBorder="1" applyAlignment="1">
      <alignment horizontal="center" vertical="center" wrapText="1"/>
    </xf>
    <xf numFmtId="205" fontId="3" fillId="0" borderId="9" xfId="0" applyNumberFormat="1" applyFont="1" applyBorder="1" applyAlignment="1">
      <alignment vertical="center"/>
    </xf>
    <xf numFmtId="205" fontId="11" fillId="0" borderId="9" xfId="0" applyNumberFormat="1" applyFont="1" applyFill="1" applyBorder="1" applyAlignment="1">
      <alignment horizontal="center" vertical="center" wrapText="1"/>
    </xf>
    <xf numFmtId="205" fontId="3" fillId="0" borderId="9" xfId="0" applyNumberFormat="1" applyFont="1" applyFill="1" applyBorder="1" applyAlignment="1">
      <alignment vertical="center"/>
    </xf>
    <xf numFmtId="205" fontId="3" fillId="0" borderId="9" xfId="0" applyNumberFormat="1" applyFont="1" applyBorder="1" applyAlignment="1">
      <alignment horizontal="right"/>
    </xf>
    <xf numFmtId="205" fontId="3" fillId="0" borderId="9" xfId="0" applyNumberFormat="1" applyFont="1" applyFill="1" applyBorder="1" applyAlignment="1">
      <alignment horizontal="right" vertical="center" wrapText="1"/>
    </xf>
    <xf numFmtId="205" fontId="11" fillId="0" borderId="9" xfId="0" applyNumberFormat="1" applyFont="1" applyFill="1" applyBorder="1" applyAlignment="1">
      <alignment horizontal="right" vertical="center" wrapText="1"/>
    </xf>
    <xf numFmtId="205" fontId="3" fillId="0" borderId="9" xfId="0" applyNumberFormat="1" applyFont="1" applyFill="1" applyBorder="1" applyAlignment="1">
      <alignment horizontal="right"/>
    </xf>
    <xf numFmtId="210" fontId="3" fillId="0" borderId="9" xfId="0" applyNumberFormat="1" applyFont="1" applyBorder="1" applyAlignment="1">
      <alignment horizontal="right"/>
    </xf>
    <xf numFmtId="205" fontId="3" fillId="0" borderId="9" xfId="0" applyNumberFormat="1" applyFont="1" applyBorder="1" applyAlignment="1">
      <alignment horizontal="center"/>
    </xf>
    <xf numFmtId="205" fontId="3" fillId="0" borderId="9" xfId="0" applyNumberFormat="1" applyFont="1" applyBorder="1" applyAlignment="1">
      <alignment horizontal="center" vertical="center"/>
    </xf>
    <xf numFmtId="205" fontId="3" fillId="0" borderId="9" xfId="0" applyNumberFormat="1" applyFont="1" applyFill="1" applyBorder="1" applyAlignment="1">
      <alignment horizontal="center" vertical="center"/>
    </xf>
    <xf numFmtId="206" fontId="21" fillId="0" borderId="9" xfId="0" applyNumberFormat="1" applyFont="1" applyFill="1" applyBorder="1" applyAlignment="1">
      <alignment horizontal="center" vertical="center" wrapText="1"/>
    </xf>
    <xf numFmtId="205" fontId="98" fillId="0" borderId="9" xfId="0" applyNumberFormat="1" applyFont="1" applyFill="1" applyBorder="1" applyAlignment="1">
      <alignment horizontal="center" vertical="center" wrapText="1"/>
    </xf>
    <xf numFmtId="205" fontId="107" fillId="0" borderId="9" xfId="0" applyNumberFormat="1" applyFont="1" applyFill="1" applyBorder="1" applyAlignment="1">
      <alignment horizontal="center" vertical="center" wrapText="1"/>
    </xf>
    <xf numFmtId="209" fontId="19" fillId="0" borderId="9" xfId="0" applyNumberFormat="1" applyFont="1" applyFill="1" applyBorder="1" applyAlignment="1">
      <alignment horizontal="center" vertical="center" wrapText="1"/>
    </xf>
    <xf numFmtId="211" fontId="19" fillId="0" borderId="9" xfId="0" applyNumberFormat="1" applyFont="1" applyFill="1" applyBorder="1" applyAlignment="1">
      <alignment horizontal="center" vertical="center" wrapText="1"/>
    </xf>
    <xf numFmtId="211" fontId="108" fillId="0" borderId="9" xfId="0" applyNumberFormat="1" applyFont="1" applyFill="1" applyBorder="1" applyAlignment="1">
      <alignment horizontal="center" vertical="center" wrapText="1"/>
    </xf>
    <xf numFmtId="207" fontId="108" fillId="0" borderId="9" xfId="0" applyNumberFormat="1" applyFont="1" applyFill="1" applyBorder="1" applyAlignment="1">
      <alignment horizontal="center" vertical="center" wrapText="1"/>
    </xf>
    <xf numFmtId="211" fontId="11" fillId="0" borderId="9" xfId="0" applyNumberFormat="1" applyFont="1" applyFill="1" applyBorder="1" applyAlignment="1">
      <alignment horizontal="center" vertical="center" wrapText="1"/>
    </xf>
    <xf numFmtId="0" fontId="98" fillId="34" borderId="9" xfId="0" applyFont="1" applyFill="1" applyBorder="1" applyAlignment="1">
      <alignment horizontal="left" vertical="center" wrapText="1"/>
    </xf>
    <xf numFmtId="0" fontId="80" fillId="33" borderId="9" xfId="0" applyFont="1" applyFill="1" applyBorder="1" applyAlignment="1">
      <alignment vertical="center" wrapText="1"/>
    </xf>
    <xf numFmtId="208" fontId="3" fillId="34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80" fillId="0" borderId="9" xfId="0" applyFont="1" applyBorder="1" applyAlignment="1">
      <alignment vertical="center"/>
    </xf>
    <xf numFmtId="0" fontId="3" fillId="33" borderId="9" xfId="375" applyFont="1" applyFill="1" applyBorder="1" applyAlignment="1">
      <alignment horizontal="center" vertical="center" wrapText="1"/>
      <protection/>
    </xf>
    <xf numFmtId="0" fontId="109" fillId="33" borderId="9" xfId="0" applyFont="1" applyFill="1" applyBorder="1" applyAlignment="1">
      <alignment vertical="center" wrapText="1"/>
    </xf>
    <xf numFmtId="0" fontId="3" fillId="0" borderId="9" xfId="375" applyFont="1" applyBorder="1" applyAlignment="1">
      <alignment horizontal="left" vertical="center" wrapText="1"/>
      <protection/>
    </xf>
    <xf numFmtId="0" fontId="3" fillId="0" borderId="19" xfId="375" applyFont="1" applyBorder="1" applyAlignment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3" fillId="0" borderId="9" xfId="375" applyFont="1" applyFill="1" applyBorder="1" applyAlignment="1">
      <alignment vertical="center"/>
      <protection/>
    </xf>
    <xf numFmtId="0" fontId="4" fillId="0" borderId="19" xfId="375" applyFont="1" applyBorder="1" applyAlignment="1">
      <alignment horizontal="left" vertical="center" wrapText="1"/>
      <protection/>
    </xf>
    <xf numFmtId="0" fontId="109" fillId="0" borderId="9" xfId="0" applyFont="1" applyBorder="1" applyAlignment="1">
      <alignment vertical="center"/>
    </xf>
    <xf numFmtId="0" fontId="104" fillId="0" borderId="9" xfId="0" applyFont="1" applyFill="1" applyBorder="1" applyAlignment="1">
      <alignment vertical="center"/>
    </xf>
    <xf numFmtId="0" fontId="104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99" fillId="33" borderId="19" xfId="0" applyFont="1" applyFill="1" applyBorder="1" applyAlignment="1">
      <alignment horizontal="center" vertical="center"/>
    </xf>
    <xf numFmtId="0" fontId="104" fillId="33" borderId="19" xfId="0" applyFont="1" applyFill="1" applyBorder="1" applyAlignment="1">
      <alignment horizontal="center" vertical="center"/>
    </xf>
    <xf numFmtId="0" fontId="104" fillId="0" borderId="19" xfId="0" applyFont="1" applyFill="1" applyBorder="1" applyAlignment="1">
      <alignment horizontal="center" vertical="center" wrapText="1"/>
    </xf>
    <xf numFmtId="0" fontId="104" fillId="33" borderId="19" xfId="0" applyFont="1" applyFill="1" applyBorder="1" applyAlignment="1">
      <alignment horizontal="center" vertical="center" wrapText="1"/>
    </xf>
    <xf numFmtId="0" fontId="104" fillId="33" borderId="22" xfId="0" applyFont="1" applyFill="1" applyBorder="1" applyAlignment="1">
      <alignment horizontal="center" vertical="center" wrapText="1"/>
    </xf>
    <xf numFmtId="0" fontId="105" fillId="33" borderId="22" xfId="0" applyFont="1" applyFill="1" applyBorder="1" applyAlignment="1">
      <alignment horizontal="center" vertical="center" wrapText="1"/>
    </xf>
    <xf numFmtId="0" fontId="3" fillId="0" borderId="9" xfId="375" applyFont="1" applyBorder="1" applyAlignment="1">
      <alignment horizontal="center" vertical="center"/>
      <protection/>
    </xf>
    <xf numFmtId="0" fontId="3" fillId="0" borderId="9" xfId="375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370" applyFont="1" applyFill="1" applyBorder="1" applyAlignment="1">
      <alignment horizontal="center" vertical="center" wrapText="1"/>
      <protection/>
    </xf>
    <xf numFmtId="0" fontId="3" fillId="34" borderId="9" xfId="0" applyFont="1" applyFill="1" applyBorder="1" applyAlignment="1">
      <alignment vertical="center"/>
    </xf>
    <xf numFmtId="0" fontId="98" fillId="0" borderId="9" xfId="0" applyFont="1" applyFill="1" applyBorder="1" applyAlignment="1">
      <alignment horizontal="left" vertical="center" wrapText="1"/>
    </xf>
    <xf numFmtId="0" fontId="3" fillId="33" borderId="9" xfId="375" applyFont="1" applyFill="1" applyBorder="1" applyAlignment="1">
      <alignment horizontal="center" vertical="center"/>
      <protection/>
    </xf>
    <xf numFmtId="0" fontId="98" fillId="0" borderId="9" xfId="370" applyFont="1" applyFill="1" applyBorder="1" applyAlignment="1">
      <alignment horizontal="left" vertical="center" wrapText="1"/>
      <protection/>
    </xf>
    <xf numFmtId="0" fontId="98" fillId="0" borderId="9" xfId="370" applyFont="1" applyFill="1" applyBorder="1" applyAlignment="1">
      <alignment horizontal="center" vertical="center" wrapText="1"/>
      <protection/>
    </xf>
    <xf numFmtId="0" fontId="3" fillId="0" borderId="9" xfId="370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vertical="top"/>
    </xf>
    <xf numFmtId="0" fontId="0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vertical="top"/>
    </xf>
    <xf numFmtId="0" fontId="104" fillId="0" borderId="9" xfId="0" applyFont="1" applyBorder="1" applyAlignment="1">
      <alignment horizontal="left" vertical="center" wrapText="1"/>
    </xf>
    <xf numFmtId="0" fontId="104" fillId="0" borderId="9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13" fontId="3" fillId="0" borderId="0" xfId="0" applyNumberFormat="1" applyFont="1" applyAlignment="1">
      <alignment vertical="top"/>
    </xf>
    <xf numFmtId="213" fontId="3" fillId="33" borderId="0" xfId="0" applyNumberFormat="1" applyFont="1" applyFill="1" applyAlignment="1">
      <alignment vertical="top"/>
    </xf>
    <xf numFmtId="0" fontId="98" fillId="0" borderId="9" xfId="0" applyFont="1" applyBorder="1" applyAlignment="1">
      <alignment horizontal="left" vertical="center" wrapText="1"/>
    </xf>
    <xf numFmtId="0" fontId="9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98" fillId="0" borderId="22" xfId="0" applyFont="1" applyFill="1" applyBorder="1" applyAlignment="1">
      <alignment horizontal="left" vertical="center" wrapText="1"/>
    </xf>
    <xf numFmtId="0" fontId="98" fillId="0" borderId="9" xfId="0" applyFont="1" applyBorder="1" applyAlignment="1">
      <alignment vertical="top"/>
    </xf>
    <xf numFmtId="0" fontId="3" fillId="0" borderId="9" xfId="375" applyFont="1" applyFill="1" applyBorder="1" applyAlignment="1">
      <alignment vertical="center" wrapText="1"/>
      <protection/>
    </xf>
    <xf numFmtId="0" fontId="3" fillId="0" borderId="9" xfId="0" applyFont="1" applyBorder="1" applyAlignment="1">
      <alignment horizontal="centerContinuous" vertical="center" wrapText="1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93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214" fontId="21" fillId="0" borderId="0" xfId="0" applyNumberFormat="1" applyFont="1" applyAlignment="1">
      <alignment vertical="top"/>
    </xf>
    <xf numFmtId="0" fontId="98" fillId="34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375" applyFont="1" applyFill="1" applyBorder="1" applyAlignment="1">
      <alignment horizontal="left" vertical="center" wrapText="1"/>
      <protection/>
    </xf>
    <xf numFmtId="0" fontId="3" fillId="33" borderId="9" xfId="375" applyFont="1" applyFill="1" applyBorder="1" applyAlignment="1">
      <alignment vertical="center"/>
      <protection/>
    </xf>
    <xf numFmtId="204" fontId="4" fillId="33" borderId="9" xfId="375" applyNumberFormat="1" applyFont="1" applyFill="1" applyBorder="1" applyAlignment="1">
      <alignment horizontal="center" vertical="center"/>
      <protection/>
    </xf>
    <xf numFmtId="0" fontId="0" fillId="33" borderId="9" xfId="0" applyFont="1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0" fillId="33" borderId="9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top"/>
    </xf>
    <xf numFmtId="0" fontId="0" fillId="0" borderId="0" xfId="0" applyFont="1" applyFill="1" applyAlignment="1">
      <alignment horizontal="center" vertical="center"/>
    </xf>
    <xf numFmtId="0" fontId="105" fillId="33" borderId="0" xfId="0" applyFont="1" applyFill="1" applyAlignment="1">
      <alignment vertical="center" wrapText="1"/>
    </xf>
    <xf numFmtId="0" fontId="2" fillId="0" borderId="19" xfId="375" applyFont="1" applyBorder="1" applyAlignment="1">
      <alignment horizontal="center"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center"/>
    </xf>
    <xf numFmtId="0" fontId="111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111" fillId="0" borderId="9" xfId="0" applyFont="1" applyBorder="1" applyAlignment="1">
      <alignment horizontal="center" vertical="center" wrapText="1"/>
    </xf>
    <xf numFmtId="0" fontId="111" fillId="33" borderId="9" xfId="0" applyFont="1" applyFill="1" applyBorder="1" applyAlignment="1">
      <alignment horizontal="center" vertical="center" wrapText="1"/>
    </xf>
    <xf numFmtId="0" fontId="93" fillId="33" borderId="9" xfId="375" applyFont="1" applyFill="1" applyBorder="1" applyAlignment="1">
      <alignment horizontal="left" vertical="center"/>
      <protection/>
    </xf>
    <xf numFmtId="0" fontId="4" fillId="0" borderId="0" xfId="0" applyFont="1" applyAlignment="1">
      <alignment vertical="top"/>
    </xf>
    <xf numFmtId="0" fontId="4" fillId="33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1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4" fillId="33" borderId="19" xfId="369" applyNumberFormat="1" applyFont="1" applyFill="1" applyBorder="1" applyAlignment="1">
      <alignment horizontal="center" vertical="center"/>
      <protection/>
    </xf>
    <xf numFmtId="0" fontId="104" fillId="33" borderId="9" xfId="369" applyNumberFormat="1" applyFont="1" applyFill="1" applyBorder="1" applyAlignment="1">
      <alignment horizontal="center" vertical="center"/>
      <protection/>
    </xf>
    <xf numFmtId="0" fontId="104" fillId="33" borderId="22" xfId="36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11" fillId="33" borderId="9" xfId="0" applyFont="1" applyFill="1" applyBorder="1" applyAlignment="1">
      <alignment horizontal="center" vertical="center"/>
    </xf>
    <xf numFmtId="0" fontId="111" fillId="0" borderId="9" xfId="0" applyFont="1" applyBorder="1" applyAlignment="1">
      <alignment horizontal="center" vertical="center"/>
    </xf>
    <xf numFmtId="10" fontId="2" fillId="33" borderId="19" xfId="375" applyNumberFormat="1" applyFont="1" applyFill="1" applyBorder="1" applyAlignment="1">
      <alignment horizontal="center" vertical="center" wrapText="1"/>
      <protection/>
    </xf>
    <xf numFmtId="10" fontId="5" fillId="33" borderId="19" xfId="375" applyNumberFormat="1" applyFont="1" applyFill="1" applyBorder="1" applyAlignment="1">
      <alignment horizontal="center" vertical="center"/>
      <protection/>
    </xf>
    <xf numFmtId="10" fontId="106" fillId="33" borderId="19" xfId="375" applyNumberFormat="1" applyFont="1" applyFill="1" applyBorder="1" applyAlignment="1">
      <alignment horizontal="center" vertical="center" wrapText="1"/>
      <protection/>
    </xf>
    <xf numFmtId="10" fontId="106" fillId="0" borderId="23" xfId="375" applyNumberFormat="1" applyFont="1" applyFill="1" applyBorder="1" applyAlignment="1">
      <alignment horizontal="center" vertical="center" wrapText="1"/>
      <protection/>
    </xf>
    <xf numFmtId="10" fontId="106" fillId="33" borderId="23" xfId="375" applyNumberFormat="1" applyFont="1" applyFill="1" applyBorder="1" applyAlignment="1">
      <alignment horizontal="center" vertical="center" wrapText="1"/>
      <protection/>
    </xf>
    <xf numFmtId="10" fontId="5" fillId="0" borderId="9" xfId="375" applyNumberFormat="1" applyFont="1" applyBorder="1" applyAlignment="1">
      <alignment horizontal="center" vertical="center"/>
      <protection/>
    </xf>
    <xf numFmtId="10" fontId="5" fillId="0" borderId="23" xfId="375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205" fontId="80" fillId="0" borderId="0" xfId="0" applyNumberFormat="1" applyFont="1" applyFill="1" applyBorder="1" applyAlignment="1">
      <alignment vertical="center"/>
    </xf>
    <xf numFmtId="205" fontId="0" fillId="0" borderId="0" xfId="0" applyNumberFormat="1" applyFill="1" applyBorder="1" applyAlignment="1">
      <alignment vertical="center"/>
    </xf>
    <xf numFmtId="205" fontId="0" fillId="0" borderId="0" xfId="0" applyNumberFormat="1" applyFill="1" applyBorder="1" applyAlignment="1">
      <alignment vertical="center" wrapText="1"/>
    </xf>
    <xf numFmtId="205" fontId="113" fillId="0" borderId="0" xfId="0" applyNumberFormat="1" applyFont="1" applyFill="1" applyBorder="1" applyAlignment="1">
      <alignment vertical="center"/>
    </xf>
    <xf numFmtId="0" fontId="11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09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Fill="1" applyAlignment="1">
      <alignment vertical="center"/>
    </xf>
    <xf numFmtId="0" fontId="93" fillId="0" borderId="9" xfId="375" applyFont="1" applyBorder="1" applyAlignment="1">
      <alignment vertical="center"/>
      <protection/>
    </xf>
    <xf numFmtId="0" fontId="98" fillId="0" borderId="9" xfId="375" applyFont="1" applyFill="1" applyBorder="1" applyAlignment="1">
      <alignment vertical="center"/>
      <protection/>
    </xf>
    <xf numFmtId="0" fontId="93" fillId="0" borderId="9" xfId="375" applyFont="1" applyBorder="1" applyAlignment="1">
      <alignment horizontal="left" vertical="center"/>
      <protection/>
    </xf>
    <xf numFmtId="0" fontId="93" fillId="0" borderId="9" xfId="375" applyFont="1" applyBorder="1" applyAlignment="1">
      <alignment horizontal="left" vertical="center" wrapText="1"/>
      <protection/>
    </xf>
    <xf numFmtId="0" fontId="119" fillId="0" borderId="0" xfId="375" applyFont="1">
      <alignment/>
      <protection/>
    </xf>
    <xf numFmtId="0" fontId="119" fillId="0" borderId="0" xfId="0" applyFont="1" applyAlignment="1">
      <alignment vertical="center"/>
    </xf>
    <xf numFmtId="0" fontId="3" fillId="0" borderId="0" xfId="375" applyFont="1">
      <alignment/>
      <protection/>
    </xf>
    <xf numFmtId="0" fontId="93" fillId="0" borderId="24" xfId="375" applyFont="1" applyBorder="1" applyAlignment="1">
      <alignment horizontal="right" vertical="center"/>
      <protection/>
    </xf>
    <xf numFmtId="0" fontId="120" fillId="0" borderId="0" xfId="375" applyFont="1">
      <alignment/>
      <protection/>
    </xf>
    <xf numFmtId="0" fontId="93" fillId="0" borderId="9" xfId="374" applyNumberFormat="1" applyFont="1" applyBorder="1" applyAlignment="1">
      <alignment horizontal="center" vertical="center"/>
      <protection/>
    </xf>
    <xf numFmtId="0" fontId="0" fillId="0" borderId="0" xfId="374" applyNumberFormat="1" applyFont="1">
      <alignment vertical="center"/>
      <protection/>
    </xf>
    <xf numFmtId="0" fontId="110" fillId="0" borderId="0" xfId="0" applyFont="1" applyFill="1" applyBorder="1" applyAlignment="1">
      <alignment vertical="center" wrapText="1"/>
    </xf>
    <xf numFmtId="0" fontId="121" fillId="0" borderId="9" xfId="0" applyFont="1" applyBorder="1" applyAlignment="1">
      <alignment horizontal="left" vertical="center" wrapText="1"/>
    </xf>
    <xf numFmtId="0" fontId="93" fillId="33" borderId="9" xfId="375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119" fillId="0" borderId="0" xfId="0" applyFont="1" applyFill="1" applyAlignment="1">
      <alignment vertical="center" wrapText="1"/>
    </xf>
    <xf numFmtId="0" fontId="110" fillId="0" borderId="0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104" fillId="33" borderId="9" xfId="369" applyNumberFormat="1" applyFont="1" applyFill="1" applyBorder="1" applyAlignment="1">
      <alignment horizontal="left" vertical="center" wrapText="1"/>
      <protection/>
    </xf>
    <xf numFmtId="0" fontId="99" fillId="33" borderId="9" xfId="0" applyFont="1" applyFill="1" applyBorder="1" applyAlignment="1">
      <alignment horizontal="left" vertical="center" wrapText="1"/>
    </xf>
    <xf numFmtId="0" fontId="104" fillId="33" borderId="9" xfId="0" applyFont="1" applyFill="1" applyBorder="1" applyAlignment="1">
      <alignment horizontal="left" vertical="center" wrapText="1"/>
    </xf>
    <xf numFmtId="204" fontId="3" fillId="0" borderId="19" xfId="375" applyNumberFormat="1" applyFont="1" applyBorder="1" applyAlignment="1">
      <alignment horizontal="left" vertical="center" wrapText="1"/>
      <protection/>
    </xf>
    <xf numFmtId="0" fontId="105" fillId="33" borderId="9" xfId="0" applyFont="1" applyFill="1" applyBorder="1" applyAlignment="1">
      <alignment horizontal="left" vertical="center" wrapText="1"/>
    </xf>
    <xf numFmtId="0" fontId="105" fillId="0" borderId="16" xfId="0" applyFont="1" applyFill="1" applyBorder="1" applyAlignment="1">
      <alignment horizontal="center" vertical="center" wrapText="1"/>
    </xf>
    <xf numFmtId="0" fontId="105" fillId="33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22" xfId="375" applyFont="1" applyBorder="1" applyAlignment="1">
      <alignment horizontal="left" vertical="center"/>
      <protection/>
    </xf>
    <xf numFmtId="0" fontId="3" fillId="0" borderId="0" xfId="0" applyFont="1" applyBorder="1" applyAlignment="1">
      <alignment vertical="top"/>
    </xf>
    <xf numFmtId="0" fontId="3" fillId="0" borderId="22" xfId="0" applyFont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104" fillId="0" borderId="19" xfId="0" applyFont="1" applyBorder="1" applyAlignment="1">
      <alignment vertical="center"/>
    </xf>
    <xf numFmtId="0" fontId="109" fillId="0" borderId="19" xfId="0" applyFont="1" applyBorder="1" applyAlignment="1">
      <alignment horizontal="center" vertical="center"/>
    </xf>
    <xf numFmtId="0" fontId="104" fillId="0" borderId="19" xfId="0" applyFont="1" applyFill="1" applyBorder="1" applyAlignment="1">
      <alignment horizontal="center" vertical="center"/>
    </xf>
    <xf numFmtId="0" fontId="122" fillId="33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3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11" fillId="0" borderId="0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top"/>
    </xf>
    <xf numFmtId="0" fontId="110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3" fillId="33" borderId="9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33" borderId="5" xfId="0" applyFont="1" applyFill="1" applyBorder="1" applyAlignment="1">
      <alignment vertical="center"/>
    </xf>
    <xf numFmtId="213" fontId="3" fillId="0" borderId="0" xfId="0" applyNumberFormat="1" applyFont="1" applyBorder="1" applyAlignment="1">
      <alignment vertical="top"/>
    </xf>
    <xf numFmtId="213" fontId="3" fillId="33" borderId="0" xfId="0" applyNumberFormat="1" applyFont="1" applyFill="1" applyBorder="1" applyAlignment="1">
      <alignment vertical="top"/>
    </xf>
    <xf numFmtId="213" fontId="3" fillId="0" borderId="5" xfId="0" applyNumberFormat="1" applyFont="1" applyBorder="1" applyAlignment="1">
      <alignment vertical="top"/>
    </xf>
    <xf numFmtId="213" fontId="3" fillId="33" borderId="5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93" fillId="33" borderId="1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top"/>
    </xf>
    <xf numFmtId="0" fontId="80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204" fontId="5" fillId="33" borderId="19" xfId="375" applyNumberFormat="1" applyFont="1" applyFill="1" applyBorder="1" applyAlignment="1">
      <alignment horizontal="left" vertical="center" wrapText="1"/>
      <protection/>
    </xf>
    <xf numFmtId="204" fontId="99" fillId="0" borderId="19" xfId="375" applyNumberFormat="1" applyFont="1" applyBorder="1" applyAlignment="1">
      <alignment horizontal="left" vertical="center" wrapText="1"/>
      <protection/>
    </xf>
    <xf numFmtId="0" fontId="54" fillId="33" borderId="19" xfId="375" applyFont="1" applyFill="1" applyBorder="1" applyAlignment="1">
      <alignment horizontal="left" vertical="center"/>
      <protection/>
    </xf>
    <xf numFmtId="0" fontId="98" fillId="33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8" fillId="34" borderId="9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33" borderId="9" xfId="0" applyFont="1" applyFill="1" applyBorder="1" applyAlignment="1">
      <alignment horizontal="center" vertical="top"/>
    </xf>
    <xf numFmtId="0" fontId="3" fillId="0" borderId="22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1" fillId="33" borderId="0" xfId="0" applyFont="1" applyFill="1" applyBorder="1" applyAlignment="1">
      <alignment vertical="top"/>
    </xf>
    <xf numFmtId="213" fontId="3" fillId="0" borderId="9" xfId="0" applyNumberFormat="1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10" fillId="0" borderId="9" xfId="0" applyFont="1" applyBorder="1" applyAlignment="1">
      <alignment vertical="center" wrapText="1"/>
    </xf>
    <xf numFmtId="0" fontId="110" fillId="33" borderId="9" xfId="0" applyFont="1" applyFill="1" applyBorder="1" applyAlignment="1">
      <alignment vertical="center" wrapText="1"/>
    </xf>
    <xf numFmtId="0" fontId="119" fillId="0" borderId="0" xfId="0" applyFont="1" applyBorder="1" applyAlignment="1">
      <alignment horizontal="left" vertical="center" wrapText="1"/>
    </xf>
    <xf numFmtId="0" fontId="110" fillId="0" borderId="0" xfId="0" applyFont="1" applyAlignment="1">
      <alignment horizontal="left" vertical="center" wrapText="1"/>
    </xf>
    <xf numFmtId="0" fontId="110" fillId="0" borderId="9" xfId="0" applyFont="1" applyBorder="1" applyAlignment="1">
      <alignment horizontal="left" vertical="center" wrapText="1"/>
    </xf>
    <xf numFmtId="0" fontId="110" fillId="33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5" fillId="34" borderId="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213" fontId="3" fillId="0" borderId="9" xfId="373" applyNumberFormat="1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34" borderId="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33" fillId="0" borderId="0" xfId="0" applyFont="1" applyAlignment="1">
      <alignment vertical="center" wrapText="1"/>
    </xf>
    <xf numFmtId="0" fontId="133" fillId="0" borderId="0" xfId="0" applyFont="1" applyAlignment="1">
      <alignment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208" fontId="3" fillId="34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208" fontId="3" fillId="33" borderId="9" xfId="0" applyNumberFormat="1" applyFont="1" applyFill="1" applyBorder="1" applyAlignment="1">
      <alignment horizontal="center" vertical="center"/>
    </xf>
    <xf numFmtId="208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3" fillId="0" borderId="9" xfId="375" applyFont="1" applyBorder="1" applyAlignment="1">
      <alignment horizontal="left" vertical="center"/>
      <protection/>
    </xf>
    <xf numFmtId="0" fontId="3" fillId="0" borderId="9" xfId="375" applyFont="1" applyBorder="1" applyAlignment="1">
      <alignment horizontal="center" vertical="center"/>
      <protection/>
    </xf>
    <xf numFmtId="0" fontId="3" fillId="0" borderId="19" xfId="375" applyFont="1" applyBorder="1" applyAlignment="1">
      <alignment horizontal="center" vertical="center"/>
      <protection/>
    </xf>
    <xf numFmtId="0" fontId="3" fillId="0" borderId="9" xfId="375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right" vertical="center" wrapText="1"/>
    </xf>
    <xf numFmtId="0" fontId="3" fillId="33" borderId="9" xfId="0" applyFont="1" applyFill="1" applyBorder="1" applyAlignment="1">
      <alignment vertical="center"/>
    </xf>
    <xf numFmtId="0" fontId="3" fillId="0" borderId="22" xfId="375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33" borderId="22" xfId="375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375" applyFont="1" applyFill="1" applyBorder="1" applyAlignment="1">
      <alignment horizontal="center" vertical="center"/>
      <protection/>
    </xf>
    <xf numFmtId="0" fontId="3" fillId="0" borderId="19" xfId="375" applyFont="1" applyFill="1" applyBorder="1" applyAlignment="1">
      <alignment horizontal="center" vertical="center"/>
      <protection/>
    </xf>
    <xf numFmtId="204" fontId="4" fillId="0" borderId="9" xfId="375" applyNumberFormat="1" applyFont="1" applyBorder="1" applyAlignment="1">
      <alignment horizontal="center" vertical="center"/>
      <protection/>
    </xf>
    <xf numFmtId="212" fontId="4" fillId="0" borderId="9" xfId="375" applyNumberFormat="1" applyFont="1" applyBorder="1" applyAlignment="1">
      <alignment horizontal="center" vertical="center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9" xfId="360" applyFont="1" applyFill="1" applyBorder="1" applyAlignment="1">
      <alignment horizontal="left" vertical="center" wrapText="1"/>
      <protection/>
    </xf>
    <xf numFmtId="0" fontId="3" fillId="0" borderId="9" xfId="370" applyFont="1" applyFill="1" applyBorder="1" applyAlignment="1">
      <alignment horizontal="center" vertical="center" wrapText="1"/>
      <protection/>
    </xf>
    <xf numFmtId="0" fontId="3" fillId="0" borderId="9" xfId="360" applyFont="1" applyFill="1" applyBorder="1" applyAlignment="1">
      <alignment horizontal="center" vertical="center" wrapText="1"/>
      <protection/>
    </xf>
    <xf numFmtId="208" fontId="3" fillId="0" borderId="9" xfId="360" applyNumberFormat="1" applyFont="1" applyFill="1" applyBorder="1" applyAlignment="1">
      <alignment horizontal="center" vertical="center"/>
      <protection/>
    </xf>
    <xf numFmtId="0" fontId="3" fillId="0" borderId="19" xfId="360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9" xfId="375" applyFont="1" applyBorder="1" applyAlignment="1">
      <alignment horizontal="center" vertical="center" wrapText="1"/>
      <protection/>
    </xf>
    <xf numFmtId="204" fontId="3" fillId="0" borderId="19" xfId="375" applyNumberFormat="1" applyFont="1" applyBorder="1" applyAlignment="1">
      <alignment horizontal="left" vertical="center" wrapText="1"/>
      <protection/>
    </xf>
    <xf numFmtId="204" fontId="4" fillId="0" borderId="19" xfId="375" applyNumberFormat="1" applyFont="1" applyBorder="1" applyAlignment="1">
      <alignment horizontal="left" vertical="center" wrapText="1"/>
      <protection/>
    </xf>
    <xf numFmtId="0" fontId="3" fillId="0" borderId="19" xfId="375" applyFont="1" applyBorder="1" applyAlignment="1">
      <alignment horizontal="center" vertical="center" wrapText="1"/>
      <protection/>
    </xf>
    <xf numFmtId="0" fontId="3" fillId="0" borderId="19" xfId="375" applyFont="1" applyBorder="1" applyAlignment="1">
      <alignment horizontal="left" vertical="center"/>
      <protection/>
    </xf>
    <xf numFmtId="0" fontId="3" fillId="0" borderId="9" xfId="367" applyFont="1" applyFill="1" applyBorder="1" applyAlignment="1">
      <alignment horizontal="left" vertical="center" wrapText="1"/>
      <protection/>
    </xf>
    <xf numFmtId="0" fontId="3" fillId="0" borderId="9" xfId="367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3" fillId="33" borderId="9" xfId="375" applyFont="1" applyFill="1" applyBorder="1" applyAlignment="1">
      <alignment horizontal="left" vertical="center"/>
      <protection/>
    </xf>
    <xf numFmtId="0" fontId="3" fillId="33" borderId="9" xfId="375" applyFont="1" applyFill="1" applyBorder="1" applyAlignment="1">
      <alignment horizontal="center" vertical="center"/>
      <protection/>
    </xf>
    <xf numFmtId="0" fontId="3" fillId="33" borderId="19" xfId="375" applyFont="1" applyFill="1" applyBorder="1" applyAlignment="1">
      <alignment horizontal="center" vertical="center"/>
      <protection/>
    </xf>
    <xf numFmtId="0" fontId="3" fillId="33" borderId="9" xfId="375" applyFont="1" applyFill="1" applyBorder="1" applyAlignment="1">
      <alignment horizontal="left" vertical="center" wrapText="1"/>
      <protection/>
    </xf>
    <xf numFmtId="0" fontId="3" fillId="0" borderId="9" xfId="375" applyFont="1" applyFill="1" applyBorder="1" applyAlignment="1">
      <alignment horizontal="left" vertical="center"/>
      <protection/>
    </xf>
    <xf numFmtId="0" fontId="3" fillId="0" borderId="9" xfId="375" applyFont="1" applyFill="1" applyBorder="1" applyAlignment="1">
      <alignment horizontal="left" vertical="center" wrapText="1"/>
      <protection/>
    </xf>
    <xf numFmtId="0" fontId="3" fillId="0" borderId="9" xfId="371" applyFont="1" applyFill="1" applyBorder="1" applyAlignment="1" applyProtection="1">
      <alignment horizontal="left" vertical="center" wrapText="1"/>
      <protection/>
    </xf>
    <xf numFmtId="0" fontId="3" fillId="0" borderId="9" xfId="371" applyFont="1" applyFill="1" applyBorder="1" applyAlignment="1" applyProtection="1">
      <alignment horizontal="center" vertical="center" wrapText="1"/>
      <protection/>
    </xf>
    <xf numFmtId="0" fontId="3" fillId="0" borderId="20" xfId="37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vertical="center"/>
    </xf>
    <xf numFmtId="0" fontId="3" fillId="0" borderId="20" xfId="37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33" borderId="16" xfId="375" applyFont="1" applyFill="1" applyBorder="1" applyAlignment="1">
      <alignment horizontal="left" vertical="center"/>
      <protection/>
    </xf>
    <xf numFmtId="0" fontId="3" fillId="33" borderId="21" xfId="375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375" applyFont="1" applyFill="1" applyBorder="1" applyAlignment="1">
      <alignment horizontal="center" vertical="center"/>
      <protection/>
    </xf>
    <xf numFmtId="0" fontId="3" fillId="33" borderId="16" xfId="375" applyFont="1" applyFill="1" applyBorder="1" applyAlignment="1">
      <alignment horizontal="left" vertical="center" wrapText="1"/>
      <protection/>
    </xf>
    <xf numFmtId="0" fontId="3" fillId="0" borderId="9" xfId="370" applyFont="1" applyFill="1" applyBorder="1" applyAlignment="1">
      <alignment horizontal="left" vertical="center" wrapText="1"/>
      <protection/>
    </xf>
    <xf numFmtId="208" fontId="3" fillId="0" borderId="9" xfId="370" applyNumberFormat="1" applyFont="1" applyFill="1" applyBorder="1" applyAlignment="1">
      <alignment horizontal="center" vertical="center" wrapText="1"/>
      <protection/>
    </xf>
    <xf numFmtId="208" fontId="3" fillId="0" borderId="19" xfId="360" applyNumberFormat="1" applyFont="1" applyFill="1" applyBorder="1" applyAlignment="1">
      <alignment horizontal="center" vertical="center"/>
      <protection/>
    </xf>
    <xf numFmtId="0" fontId="3" fillId="0" borderId="19" xfId="360" applyFont="1" applyFill="1" applyBorder="1" applyAlignment="1">
      <alignment horizontal="center" vertical="center" wrapText="1"/>
      <protection/>
    </xf>
    <xf numFmtId="0" fontId="3" fillId="0" borderId="9" xfId="360" applyFont="1" applyFill="1" applyBorder="1" applyAlignment="1">
      <alignment horizontal="center" vertical="center"/>
      <protection/>
    </xf>
    <xf numFmtId="0" fontId="3" fillId="33" borderId="20" xfId="360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8" fontId="3" fillId="0" borderId="19" xfId="37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9" xfId="360" applyFont="1" applyFill="1" applyBorder="1" applyAlignment="1">
      <alignment vertical="center" wrapText="1"/>
      <protection/>
    </xf>
    <xf numFmtId="0" fontId="3" fillId="0" borderId="9" xfId="360" applyFont="1" applyFill="1" applyBorder="1" applyAlignment="1">
      <alignment horizontal="left" vertical="center"/>
      <protection/>
    </xf>
    <xf numFmtId="0" fontId="17" fillId="0" borderId="9" xfId="0" applyFont="1" applyBorder="1" applyAlignment="1">
      <alignment horizontal="left" vertical="center" wrapText="1"/>
    </xf>
    <xf numFmtId="208" fontId="3" fillId="0" borderId="9" xfId="36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0" borderId="9" xfId="368" applyFont="1" applyFill="1" applyBorder="1" applyAlignment="1">
      <alignment horizontal="left" vertical="center" wrapText="1"/>
      <protection/>
    </xf>
    <xf numFmtId="0" fontId="3" fillId="0" borderId="9" xfId="368" applyFont="1" applyFill="1" applyBorder="1" applyAlignment="1">
      <alignment horizontal="center" vertical="center" wrapText="1"/>
      <protection/>
    </xf>
    <xf numFmtId="0" fontId="3" fillId="0" borderId="9" xfId="39" applyFont="1" applyFill="1" applyBorder="1" applyAlignment="1">
      <alignment horizontal="center" vertical="center" wrapText="1"/>
      <protection/>
    </xf>
    <xf numFmtId="0" fontId="3" fillId="0" borderId="9" xfId="377" applyFont="1" applyFill="1" applyBorder="1" applyAlignment="1">
      <alignment horizontal="center" vertical="center" wrapText="1"/>
      <protection/>
    </xf>
    <xf numFmtId="0" fontId="3" fillId="0" borderId="9" xfId="38" applyFont="1" applyFill="1" applyBorder="1" applyAlignment="1">
      <alignment horizontal="left" vertical="center" wrapText="1"/>
      <protection/>
    </xf>
    <xf numFmtId="208" fontId="3" fillId="0" borderId="9" xfId="38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375" applyFont="1" applyFill="1" applyBorder="1" applyAlignment="1">
      <alignment horizontal="center" vertical="center" wrapText="1"/>
      <protection/>
    </xf>
    <xf numFmtId="0" fontId="3" fillId="0" borderId="9" xfId="375" applyFont="1" applyFill="1" applyBorder="1" applyAlignment="1">
      <alignment horizontal="center" vertical="center" wrapText="1"/>
      <protection/>
    </xf>
    <xf numFmtId="204" fontId="4" fillId="0" borderId="9" xfId="375" applyNumberFormat="1" applyFont="1" applyBorder="1" applyAlignment="1">
      <alignment horizontal="center" vertical="center" wrapText="1"/>
      <protection/>
    </xf>
    <xf numFmtId="0" fontId="3" fillId="0" borderId="19" xfId="375" applyFont="1" applyBorder="1" applyAlignment="1">
      <alignment horizontal="left" vertical="center" wrapText="1"/>
      <protection/>
    </xf>
    <xf numFmtId="0" fontId="2" fillId="0" borderId="9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08" fontId="3" fillId="0" borderId="9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75" applyFont="1" applyBorder="1" applyAlignment="1">
      <alignment vertical="center" wrapText="1"/>
      <protection/>
    </xf>
    <xf numFmtId="0" fontId="0" fillId="33" borderId="9" xfId="0" applyFont="1" applyFill="1" applyBorder="1" applyAlignment="1">
      <alignment horizontal="left" vertical="center" wrapText="1"/>
    </xf>
    <xf numFmtId="204" fontId="3" fillId="0" borderId="19" xfId="375" applyNumberFormat="1" applyFont="1" applyBorder="1" applyAlignment="1">
      <alignment vertical="center" wrapText="1"/>
      <protection/>
    </xf>
    <xf numFmtId="0" fontId="3" fillId="0" borderId="20" xfId="375" applyFont="1" applyBorder="1" applyAlignment="1">
      <alignment horizontal="left" vertical="center"/>
      <protection/>
    </xf>
    <xf numFmtId="0" fontId="3" fillId="0" borderId="25" xfId="375" applyFont="1" applyFill="1" applyBorder="1" applyAlignment="1">
      <alignment horizontal="center" vertical="center"/>
      <protection/>
    </xf>
    <xf numFmtId="0" fontId="3" fillId="0" borderId="20" xfId="375" applyFont="1" applyFill="1" applyBorder="1" applyAlignment="1">
      <alignment horizontal="center" vertical="center"/>
      <protection/>
    </xf>
    <xf numFmtId="204" fontId="4" fillId="0" borderId="25" xfId="375" applyNumberFormat="1" applyFont="1" applyBorder="1" applyAlignment="1">
      <alignment horizontal="left" vertical="center" wrapText="1"/>
      <protection/>
    </xf>
    <xf numFmtId="0" fontId="3" fillId="0" borderId="20" xfId="375" applyFont="1" applyBorder="1" applyAlignment="1">
      <alignment horizontal="center" vertical="center"/>
      <protection/>
    </xf>
    <xf numFmtId="204" fontId="4" fillId="0" borderId="25" xfId="375" applyNumberFormat="1" applyFont="1" applyBorder="1" applyAlignment="1">
      <alignment vertical="center" wrapText="1"/>
      <protection/>
    </xf>
    <xf numFmtId="204" fontId="3" fillId="0" borderId="9" xfId="375" applyNumberFormat="1" applyFont="1" applyBorder="1" applyAlignment="1">
      <alignment horizontal="left" vertical="center" wrapText="1"/>
      <protection/>
    </xf>
    <xf numFmtId="204" fontId="3" fillId="0" borderId="9" xfId="375" applyNumberFormat="1" applyFont="1" applyBorder="1" applyAlignment="1">
      <alignment vertical="center" wrapText="1"/>
      <protection/>
    </xf>
    <xf numFmtId="0" fontId="3" fillId="0" borderId="16" xfId="375" applyFont="1" applyBorder="1" applyAlignment="1">
      <alignment horizontal="left" vertical="center"/>
      <protection/>
    </xf>
    <xf numFmtId="0" fontId="3" fillId="0" borderId="21" xfId="375" applyFont="1" applyBorder="1" applyAlignment="1">
      <alignment horizontal="center" vertical="center"/>
      <protection/>
    </xf>
    <xf numFmtId="0" fontId="3" fillId="0" borderId="16" xfId="375" applyFont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375" applyFont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6" xfId="375" applyFont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367" applyFont="1" applyFill="1" applyBorder="1" applyAlignment="1">
      <alignment vertical="center" wrapText="1"/>
      <protection/>
    </xf>
    <xf numFmtId="0" fontId="4" fillId="33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4" fillId="0" borderId="9" xfId="376" applyNumberFormat="1" applyFont="1" applyBorder="1" applyAlignment="1">
      <alignment horizontal="center" vertical="center"/>
      <protection/>
    </xf>
    <xf numFmtId="0" fontId="3" fillId="0" borderId="9" xfId="375" applyFont="1" applyFill="1" applyBorder="1" applyAlignment="1">
      <alignment vertical="center" wrapText="1"/>
      <protection/>
    </xf>
    <xf numFmtId="0" fontId="3" fillId="0" borderId="9" xfId="371" applyFont="1" applyFill="1" applyBorder="1" applyAlignment="1" applyProtection="1">
      <alignment vertical="center" wrapText="1"/>
      <protection/>
    </xf>
    <xf numFmtId="0" fontId="3" fillId="0" borderId="20" xfId="371" applyFont="1" applyFill="1" applyBorder="1" applyAlignment="1" applyProtection="1">
      <alignment vertical="center" wrapText="1"/>
      <protection/>
    </xf>
    <xf numFmtId="0" fontId="3" fillId="0" borderId="27" xfId="0" applyFont="1" applyBorder="1" applyAlignment="1">
      <alignment horizontal="left" vertical="center" wrapText="1"/>
    </xf>
    <xf numFmtId="0" fontId="3" fillId="0" borderId="9" xfId="370" applyFont="1" applyFill="1" applyBorder="1" applyAlignment="1">
      <alignment vertical="center" wrapText="1"/>
      <protection/>
    </xf>
    <xf numFmtId="0" fontId="3" fillId="0" borderId="20" xfId="360" applyFont="1" applyFill="1" applyBorder="1" applyAlignment="1">
      <alignment horizontal="left" vertical="center" wrapText="1"/>
      <protection/>
    </xf>
    <xf numFmtId="0" fontId="3" fillId="0" borderId="20" xfId="360" applyFont="1" applyFill="1" applyBorder="1" applyAlignment="1">
      <alignment horizontal="center" vertical="center" wrapText="1"/>
      <protection/>
    </xf>
    <xf numFmtId="208" fontId="3" fillId="0" borderId="25" xfId="360" applyNumberFormat="1" applyFont="1" applyFill="1" applyBorder="1" applyAlignment="1">
      <alignment horizontal="center" vertical="center"/>
      <protection/>
    </xf>
    <xf numFmtId="208" fontId="3" fillId="0" borderId="20" xfId="360" applyNumberFormat="1" applyFont="1" applyFill="1" applyBorder="1" applyAlignment="1">
      <alignment horizontal="center" vertical="center"/>
      <protection/>
    </xf>
    <xf numFmtId="0" fontId="3" fillId="0" borderId="20" xfId="360" applyFont="1" applyFill="1" applyBorder="1" applyAlignment="1">
      <alignment vertical="center" wrapText="1"/>
      <protection/>
    </xf>
    <xf numFmtId="0" fontId="3" fillId="33" borderId="9" xfId="360" applyFont="1" applyFill="1" applyBorder="1" applyAlignment="1">
      <alignment horizontal="left" vertical="center" wrapText="1"/>
      <protection/>
    </xf>
    <xf numFmtId="0" fontId="0" fillId="0" borderId="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5" fillId="33" borderId="9" xfId="375" applyFont="1" applyFill="1" applyBorder="1" applyAlignment="1">
      <alignment horizontal="left" vertical="center"/>
      <protection/>
    </xf>
    <xf numFmtId="0" fontId="3" fillId="0" borderId="9" xfId="38" applyFont="1" applyFill="1" applyBorder="1" applyAlignment="1">
      <alignment vertical="center" wrapText="1"/>
      <protection/>
    </xf>
    <xf numFmtId="0" fontId="0" fillId="33" borderId="0" xfId="0" applyFont="1" applyFill="1" applyAlignment="1">
      <alignment vertical="center"/>
    </xf>
    <xf numFmtId="0" fontId="3" fillId="0" borderId="22" xfId="375" applyFont="1" applyFill="1" applyBorder="1" applyAlignment="1">
      <alignment horizontal="center" vertical="center" wrapText="1"/>
      <protection/>
    </xf>
    <xf numFmtId="0" fontId="3" fillId="34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208" fontId="3" fillId="0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vertical="top"/>
    </xf>
    <xf numFmtId="0" fontId="3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vertical="top"/>
    </xf>
    <xf numFmtId="0" fontId="0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0" fontId="0" fillId="33" borderId="16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top"/>
    </xf>
    <xf numFmtId="205" fontId="91" fillId="0" borderId="0" xfId="0" applyNumberFormat="1" applyFont="1" applyFill="1" applyBorder="1" applyAlignment="1">
      <alignment horizontal="center" vertical="center"/>
    </xf>
    <xf numFmtId="0" fontId="124" fillId="0" borderId="24" xfId="0" applyFont="1" applyFill="1" applyBorder="1" applyAlignment="1">
      <alignment horizontal="center" vertical="center" wrapText="1"/>
    </xf>
    <xf numFmtId="0" fontId="97" fillId="0" borderId="1" xfId="0" applyFont="1" applyFill="1" applyBorder="1" applyAlignment="1">
      <alignment vertical="center"/>
    </xf>
    <xf numFmtId="0" fontId="80" fillId="0" borderId="1" xfId="0" applyFont="1" applyFill="1" applyBorder="1" applyAlignment="1">
      <alignment vertical="center"/>
    </xf>
    <xf numFmtId="0" fontId="125" fillId="0" borderId="24" xfId="0" applyFont="1" applyBorder="1" applyAlignment="1">
      <alignment horizontal="center" vertical="center" wrapText="1"/>
    </xf>
    <xf numFmtId="0" fontId="115" fillId="0" borderId="1" xfId="0" applyFont="1" applyBorder="1" applyAlignment="1">
      <alignment vertical="center"/>
    </xf>
    <xf numFmtId="0" fontId="115" fillId="0" borderId="0" xfId="0" applyFont="1" applyAlignment="1">
      <alignment vertical="center" wrapText="1"/>
    </xf>
    <xf numFmtId="0" fontId="115" fillId="0" borderId="0" xfId="0" applyFont="1" applyAlignment="1">
      <alignment horizontal="left" vertical="distributed"/>
    </xf>
    <xf numFmtId="0" fontId="2" fillId="0" borderId="20" xfId="375" applyFont="1" applyBorder="1" applyAlignment="1">
      <alignment horizontal="center" vertical="center" wrapText="1"/>
      <protection/>
    </xf>
    <xf numFmtId="0" fontId="2" fillId="0" borderId="14" xfId="375" applyFont="1" applyBorder="1" applyAlignment="1">
      <alignment horizontal="center" vertical="center" wrapText="1"/>
      <protection/>
    </xf>
    <xf numFmtId="0" fontId="2" fillId="0" borderId="16" xfId="375" applyFont="1" applyBorder="1" applyAlignment="1">
      <alignment horizontal="center" vertical="center" wrapText="1"/>
      <protection/>
    </xf>
    <xf numFmtId="0" fontId="2" fillId="0" borderId="26" xfId="375" applyFont="1" applyBorder="1" applyAlignment="1">
      <alignment horizontal="center" vertical="center" wrapText="1"/>
      <protection/>
    </xf>
    <xf numFmtId="0" fontId="2" fillId="0" borderId="28" xfId="375" applyFont="1" applyBorder="1" applyAlignment="1">
      <alignment horizontal="center" vertical="center" wrapText="1"/>
      <protection/>
    </xf>
    <xf numFmtId="0" fontId="2" fillId="0" borderId="17" xfId="375" applyFont="1" applyBorder="1" applyAlignment="1">
      <alignment horizontal="center" vertical="center" wrapText="1"/>
      <protection/>
    </xf>
    <xf numFmtId="0" fontId="82" fillId="0" borderId="14" xfId="0" applyFont="1" applyBorder="1" applyAlignment="1">
      <alignment vertical="center" wrapText="1"/>
    </xf>
    <xf numFmtId="0" fontId="82" fillId="0" borderId="16" xfId="0" applyFont="1" applyBorder="1" applyAlignment="1">
      <alignment vertical="center" wrapText="1"/>
    </xf>
    <xf numFmtId="0" fontId="126" fillId="0" borderId="0" xfId="375" applyFont="1" applyAlignment="1">
      <alignment horizontal="center" vertical="center" wrapText="1"/>
      <protection/>
    </xf>
    <xf numFmtId="0" fontId="2" fillId="0" borderId="9" xfId="375" applyFont="1" applyBorder="1" applyAlignment="1">
      <alignment horizontal="center" vertical="center" wrapText="1"/>
      <protection/>
    </xf>
    <xf numFmtId="0" fontId="2" fillId="0" borderId="25" xfId="375" applyFont="1" applyBorder="1" applyAlignment="1">
      <alignment horizontal="center" vertical="center" wrapText="1"/>
      <protection/>
    </xf>
    <xf numFmtId="0" fontId="2" fillId="0" borderId="1" xfId="375" applyFont="1" applyBorder="1" applyAlignment="1">
      <alignment horizontal="center" vertical="center" wrapText="1"/>
      <protection/>
    </xf>
    <xf numFmtId="0" fontId="2" fillId="0" borderId="9" xfId="375" applyFont="1" applyBorder="1" applyAlignment="1">
      <alignment horizontal="center" vertical="top" wrapText="1"/>
      <protection/>
    </xf>
    <xf numFmtId="0" fontId="127" fillId="0" borderId="0" xfId="375" applyFont="1" applyAlignment="1">
      <alignment horizontal="left"/>
      <protection/>
    </xf>
    <xf numFmtId="0" fontId="89" fillId="0" borderId="0" xfId="374" applyNumberFormat="1" applyFont="1" applyAlignment="1">
      <alignment horizontal="center" vertical="center"/>
      <protection/>
    </xf>
    <xf numFmtId="0" fontId="2" fillId="0" borderId="5" xfId="374" applyNumberFormat="1" applyFont="1" applyBorder="1" applyAlignment="1">
      <alignment horizontal="center" vertical="center"/>
      <protection/>
    </xf>
    <xf numFmtId="0" fontId="2" fillId="0" borderId="20" xfId="374" applyNumberFormat="1" applyFont="1" applyBorder="1" applyAlignment="1">
      <alignment horizontal="center" vertical="center" wrapText="1"/>
      <protection/>
    </xf>
    <xf numFmtId="0" fontId="2" fillId="0" borderId="16" xfId="374" applyNumberFormat="1" applyFont="1" applyBorder="1" applyAlignment="1">
      <alignment horizontal="center" vertical="center" wrapText="1"/>
      <protection/>
    </xf>
    <xf numFmtId="0" fontId="2" fillId="0" borderId="9" xfId="374" applyNumberFormat="1" applyFont="1" applyBorder="1" applyAlignment="1">
      <alignment horizontal="center" vertical="center"/>
      <protection/>
    </xf>
    <xf numFmtId="0" fontId="2" fillId="0" borderId="20" xfId="374" applyNumberFormat="1" applyFont="1" applyBorder="1" applyAlignment="1">
      <alignment horizontal="center" vertical="center"/>
      <protection/>
    </xf>
    <xf numFmtId="0" fontId="2" fillId="0" borderId="16" xfId="374" applyNumberFormat="1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 wrapText="1"/>
    </xf>
    <xf numFmtId="0" fontId="128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/>
    </xf>
    <xf numFmtId="0" fontId="123" fillId="0" borderId="9" xfId="0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17" xfId="0" applyFont="1" applyBorder="1" applyAlignment="1">
      <alignment horizontal="center" vertical="center" wrapText="1"/>
    </xf>
    <xf numFmtId="0" fontId="123" fillId="0" borderId="9" xfId="0" applyFont="1" applyBorder="1" applyAlignment="1">
      <alignment horizontal="center" vertical="center"/>
    </xf>
    <xf numFmtId="0" fontId="123" fillId="0" borderId="9" xfId="0" applyFont="1" applyBorder="1" applyAlignment="1">
      <alignment horizontal="left" vertical="center" wrapText="1"/>
    </xf>
    <xf numFmtId="0" fontId="130" fillId="0" borderId="0" xfId="0" applyFont="1" applyBorder="1" applyAlignment="1">
      <alignment horizontal="left" vertical="center" wrapText="1"/>
    </xf>
    <xf numFmtId="0" fontId="126" fillId="0" borderId="0" xfId="0" applyFont="1" applyBorder="1" applyAlignment="1">
      <alignment horizontal="center" wrapText="1"/>
    </xf>
    <xf numFmtId="0" fontId="123" fillId="0" borderId="19" xfId="0" applyFont="1" applyBorder="1" applyAlignment="1">
      <alignment horizontal="center" vertical="center"/>
    </xf>
    <xf numFmtId="0" fontId="123" fillId="0" borderId="5" xfId="0" applyFont="1" applyBorder="1" applyAlignment="1">
      <alignment horizontal="center" vertical="center"/>
    </xf>
    <xf numFmtId="0" fontId="123" fillId="0" borderId="22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 wrapText="1"/>
    </xf>
    <xf numFmtId="0" fontId="123" fillId="0" borderId="5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0" borderId="14" xfId="0" applyFont="1" applyBorder="1" applyAlignment="1">
      <alignment horizontal="center" vertical="center" wrapText="1"/>
    </xf>
    <xf numFmtId="0" fontId="123" fillId="0" borderId="16" xfId="0" applyFont="1" applyBorder="1" applyAlignment="1">
      <alignment horizontal="center" vertical="center" wrapText="1"/>
    </xf>
  </cellXfs>
  <cellStyles count="546">
    <cellStyle name="Normal" xfId="0"/>
    <cellStyle name=" 1" xfId="15"/>
    <cellStyle name="?鹎%U龡&amp;H?_x0008__x001C__x001C_?_x0007__x0001__x0001_" xfId="16"/>
    <cellStyle name="_16标修改" xfId="17"/>
    <cellStyle name="_16调差" xfId="18"/>
    <cellStyle name="_1标补充" xfId="19"/>
    <cellStyle name="_1标改价差1" xfId="20"/>
    <cellStyle name="_20100326高清市院遂宁检察院1080P配置清单26日改" xfId="21"/>
    <cellStyle name="_20标调差" xfId="22"/>
    <cellStyle name="_21调差" xfId="23"/>
    <cellStyle name="_26标调价差" xfId="24"/>
    <cellStyle name="_29(最终)" xfId="25"/>
    <cellStyle name="_29合同段清单核查(管理处)30" xfId="26"/>
    <cellStyle name="_2标补充" xfId="27"/>
    <cellStyle name="_2期进场" xfId="28"/>
    <cellStyle name="_2期进场价差" xfId="29"/>
    <cellStyle name="_5标" xfId="30"/>
    <cellStyle name="_8标 - 改" xfId="31"/>
    <cellStyle name="_8标houqi" xfId="32"/>
    <cellStyle name="_Book1" xfId="33"/>
    <cellStyle name="_Book1_1" xfId="34"/>
    <cellStyle name="_Book1_2" xfId="35"/>
    <cellStyle name="_Book1_3" xfId="36"/>
    <cellStyle name="_Book1_Book1" xfId="37"/>
    <cellStyle name="_ET_STYLE_NoName_00_" xfId="38"/>
    <cellStyle name="_ET_STYLE_NoName_00__2009年服务业专项_1" xfId="39"/>
    <cellStyle name="_ET_STYLE_NoName_00__Book1" xfId="40"/>
    <cellStyle name="_ET_STYLE_NoName_00__Book1_1" xfId="41"/>
    <cellStyle name="_ET_STYLE_NoName_00__Book1_1_县公司" xfId="42"/>
    <cellStyle name="_ET_STYLE_NoName_00__Book1_1_银行账户情况表_2010年12月" xfId="43"/>
    <cellStyle name="_ET_STYLE_NoName_00__Book1_2" xfId="44"/>
    <cellStyle name="_ET_STYLE_NoName_00__Book1_3" xfId="45"/>
    <cellStyle name="_ET_STYLE_NoName_00__Book1_县公司" xfId="46"/>
    <cellStyle name="_ET_STYLE_NoName_00__Book1_银行账户情况表_2010年12月" xfId="47"/>
    <cellStyle name="_ET_STYLE_NoName_00__Sheet3" xfId="48"/>
    <cellStyle name="_ET_STYLE_NoName_00__建行" xfId="49"/>
    <cellStyle name="_ET_STYLE_NoName_00__县公司" xfId="50"/>
    <cellStyle name="_ET_STYLE_NoName_00__银行账户情况表_2010年12月" xfId="51"/>
    <cellStyle name="_ET_STYLE_NoName_00__云南水利电力有限公司" xfId="52"/>
    <cellStyle name="_Sheet1" xfId="53"/>
    <cellStyle name="_本部汇总" xfId="54"/>
    <cellStyle name="_表二" xfId="55"/>
    <cellStyle name="_南方电网" xfId="56"/>
    <cellStyle name="_弱电系统设备配置报价清单" xfId="57"/>
    <cellStyle name="_审减汇总" xfId="58"/>
    <cellStyle name="_新建 Microsoft Excel 工作表" xfId="59"/>
    <cellStyle name="_有单价" xfId="60"/>
    <cellStyle name="0,0&#13;&#10;NA&#13;&#10;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强调文字颜色 1" xfId="68"/>
    <cellStyle name="20% - 强调文字颜色 1 2" xfId="69"/>
    <cellStyle name="20% - 强调文字颜色 2" xfId="70"/>
    <cellStyle name="20% - 强调文字颜色 2 2" xfId="71"/>
    <cellStyle name="20% - 强调文字颜色 3" xfId="72"/>
    <cellStyle name="20% - 强调文字颜色 3 2" xfId="73"/>
    <cellStyle name="20% - 强调文字颜色 4" xfId="74"/>
    <cellStyle name="20% - 强调文字颜色 4 2" xfId="75"/>
    <cellStyle name="20% - 强调文字颜色 5" xfId="76"/>
    <cellStyle name="20% - 强调文字颜色 5 2" xfId="77"/>
    <cellStyle name="20% - 强调文字颜色 6" xfId="78"/>
    <cellStyle name="20% - 强调文字颜色 6 2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40% - 强调文字颜色 1" xfId="86"/>
    <cellStyle name="40% - 强调文字颜色 1 2" xfId="87"/>
    <cellStyle name="40% - 强调文字颜色 2" xfId="88"/>
    <cellStyle name="40% - 强调文字颜色 2 2" xfId="89"/>
    <cellStyle name="40% - 强调文字颜色 3" xfId="90"/>
    <cellStyle name="40% - 强调文字颜色 3 2" xfId="91"/>
    <cellStyle name="40% - 强调文字颜色 4" xfId="92"/>
    <cellStyle name="40% - 强调文字颜色 4 2" xfId="93"/>
    <cellStyle name="40% - 强调文字颜色 5" xfId="94"/>
    <cellStyle name="40% - 强调文字颜色 5 2" xfId="95"/>
    <cellStyle name="40% - 强调文字颜色 6" xfId="96"/>
    <cellStyle name="40% - 强调文字颜色 6 2" xfId="97"/>
    <cellStyle name="60% - Accent1" xfId="98"/>
    <cellStyle name="60% - Accent2" xfId="99"/>
    <cellStyle name="60% - Accent3" xfId="100"/>
    <cellStyle name="60% - Accent4" xfId="101"/>
    <cellStyle name="60% - Accent5" xfId="102"/>
    <cellStyle name="60% - Accent6" xfId="103"/>
    <cellStyle name="60% - 强调文字颜色 1" xfId="104"/>
    <cellStyle name="60% - 强调文字颜色 1 2" xfId="105"/>
    <cellStyle name="60% - 强调文字颜色 2" xfId="106"/>
    <cellStyle name="60% - 强调文字颜色 2 2" xfId="107"/>
    <cellStyle name="60% - 强调文字颜色 3" xfId="108"/>
    <cellStyle name="60% - 强调文字颜色 3 2" xfId="109"/>
    <cellStyle name="60% - 强调文字颜色 4" xfId="110"/>
    <cellStyle name="60% - 强调文字颜色 4 2" xfId="111"/>
    <cellStyle name="60% - 强调文字颜色 5" xfId="112"/>
    <cellStyle name="60% - 强调文字颜色 5 2" xfId="113"/>
    <cellStyle name="60% - 强调文字颜色 6" xfId="114"/>
    <cellStyle name="60% - 强调文字颜色 6 2" xfId="115"/>
    <cellStyle name="6mal" xfId="116"/>
    <cellStyle name="Accent1" xfId="117"/>
    <cellStyle name="Accent1 - 20%" xfId="118"/>
    <cellStyle name="Accent1 - 40%" xfId="119"/>
    <cellStyle name="Accent1 - 60%" xfId="120"/>
    <cellStyle name="Accent1_公安安全支出补充表5.14" xfId="121"/>
    <cellStyle name="Accent2" xfId="122"/>
    <cellStyle name="Accent2 - 20%" xfId="123"/>
    <cellStyle name="Accent2 - 40%" xfId="124"/>
    <cellStyle name="Accent2 - 60%" xfId="125"/>
    <cellStyle name="Accent2_公安安全支出补充表5.14" xfId="126"/>
    <cellStyle name="Accent3" xfId="127"/>
    <cellStyle name="Accent3 - 20%" xfId="128"/>
    <cellStyle name="Accent3 - 40%" xfId="129"/>
    <cellStyle name="Accent3 - 60%" xfId="130"/>
    <cellStyle name="Accent3_公安安全支出补充表5.14" xfId="131"/>
    <cellStyle name="Accent4" xfId="132"/>
    <cellStyle name="Accent4 - 20%" xfId="133"/>
    <cellStyle name="Accent4 - 40%" xfId="134"/>
    <cellStyle name="Accent4 - 60%" xfId="135"/>
    <cellStyle name="Accent4_公安安全支出补充表5.14" xfId="136"/>
    <cellStyle name="Accent5" xfId="137"/>
    <cellStyle name="Accent5 - 20%" xfId="138"/>
    <cellStyle name="Accent5 - 40%" xfId="139"/>
    <cellStyle name="Accent5 - 60%" xfId="140"/>
    <cellStyle name="Accent5_公安安全支出补充表5.14" xfId="141"/>
    <cellStyle name="Accent6" xfId="142"/>
    <cellStyle name="Accent6 - 20%" xfId="143"/>
    <cellStyle name="Accent6 - 40%" xfId="144"/>
    <cellStyle name="Accent6 - 60%" xfId="145"/>
    <cellStyle name="Accent6_公安安全支出补充表5.14" xfId="146"/>
    <cellStyle name="args.style" xfId="147"/>
    <cellStyle name="Bad" xfId="148"/>
    <cellStyle name="Black" xfId="149"/>
    <cellStyle name="Border" xfId="150"/>
    <cellStyle name="Calc Currency (0)" xfId="151"/>
    <cellStyle name="Calculation" xfId="152"/>
    <cellStyle name="Check Cell" xfId="153"/>
    <cellStyle name="ColLevel_0" xfId="154"/>
    <cellStyle name="Comma [0]" xfId="155"/>
    <cellStyle name="comma zerodec" xfId="156"/>
    <cellStyle name="Comma_!!!GO" xfId="157"/>
    <cellStyle name="comma-d" xfId="158"/>
    <cellStyle name="Currency [0]" xfId="159"/>
    <cellStyle name="Currency_!!!GO" xfId="160"/>
    <cellStyle name="Currency1" xfId="161"/>
    <cellStyle name="Date" xfId="162"/>
    <cellStyle name="Dezimal [0]_laroux" xfId="163"/>
    <cellStyle name="Dezimal_laroux" xfId="164"/>
    <cellStyle name="Dollar (zero dec)" xfId="165"/>
    <cellStyle name="Explanatory Text" xfId="166"/>
    <cellStyle name="Fixed" xfId="167"/>
    <cellStyle name="Followed Hyperlink_AheadBehind.xls Chart 23" xfId="168"/>
    <cellStyle name="Good" xfId="169"/>
    <cellStyle name="Grey" xfId="170"/>
    <cellStyle name="Header1" xfId="171"/>
    <cellStyle name="Header2" xfId="172"/>
    <cellStyle name="Heading 1" xfId="173"/>
    <cellStyle name="Heading 2" xfId="174"/>
    <cellStyle name="Heading 3" xfId="175"/>
    <cellStyle name="Heading 4" xfId="176"/>
    <cellStyle name="HEADING1" xfId="177"/>
    <cellStyle name="HEADING2" xfId="178"/>
    <cellStyle name="Hyperlink_AheadBehind.xls Chart 23" xfId="179"/>
    <cellStyle name="Input" xfId="180"/>
    <cellStyle name="Input [yellow]" xfId="181"/>
    <cellStyle name="Input Cells" xfId="182"/>
    <cellStyle name="Input_Book1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n défini" xfId="197"/>
    <cellStyle name="Norma,_laroux_4_营业在建 (2)_E21" xfId="198"/>
    <cellStyle name="Normal - Style1" xfId="199"/>
    <cellStyle name="Normal_!!!GO" xfId="200"/>
    <cellStyle name="Note" xfId="201"/>
    <cellStyle name="Output" xfId="202"/>
    <cellStyle name="per.style" xfId="203"/>
    <cellStyle name="Percent [2]" xfId="204"/>
    <cellStyle name="Percent_!!!GO" xfId="205"/>
    <cellStyle name="Pourcentage_pldt" xfId="206"/>
    <cellStyle name="PSChar" xfId="207"/>
    <cellStyle name="PSDate" xfId="208"/>
    <cellStyle name="PSDec" xfId="209"/>
    <cellStyle name="PSHeading" xfId="210"/>
    <cellStyle name="PSInt" xfId="211"/>
    <cellStyle name="PSSpacer" xfId="212"/>
    <cellStyle name="Red" xfId="213"/>
    <cellStyle name="RowLevel_0" xfId="214"/>
    <cellStyle name="sstot" xfId="215"/>
    <cellStyle name="Standard_AREAS" xfId="216"/>
    <cellStyle name="t" xfId="217"/>
    <cellStyle name="t_Book1" xfId="218"/>
    <cellStyle name="t_HVAC Equipment (3)" xfId="219"/>
    <cellStyle name="t_HVAC Equipment (3)_Book1" xfId="220"/>
    <cellStyle name="Title" xfId="221"/>
    <cellStyle name="Total" xfId="222"/>
    <cellStyle name="Tusental (0)_pldt" xfId="223"/>
    <cellStyle name="Tusental_pldt" xfId="224"/>
    <cellStyle name="Valuta (0)_pldt" xfId="225"/>
    <cellStyle name="Valuta_pldt" xfId="226"/>
    <cellStyle name="Warning Text" xfId="227"/>
    <cellStyle name="Percent" xfId="228"/>
    <cellStyle name="百分比 2" xfId="229"/>
    <cellStyle name="百分比 3" xfId="230"/>
    <cellStyle name="百分比 4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1 2" xfId="237"/>
    <cellStyle name="标题 2" xfId="238"/>
    <cellStyle name="标题 2 2" xfId="239"/>
    <cellStyle name="标题 3" xfId="240"/>
    <cellStyle name="标题 3 2" xfId="241"/>
    <cellStyle name="标题 4" xfId="242"/>
    <cellStyle name="标题 4 2" xfId="243"/>
    <cellStyle name="标题 5" xfId="244"/>
    <cellStyle name="标题1" xfId="245"/>
    <cellStyle name="表标题" xfId="246"/>
    <cellStyle name="部门" xfId="247"/>
    <cellStyle name="差" xfId="248"/>
    <cellStyle name="差 2" xfId="249"/>
    <cellStyle name="差_~4190974" xfId="250"/>
    <cellStyle name="差_~5676413" xfId="251"/>
    <cellStyle name="差_“十三五”项目汇总一览表" xfId="252"/>
    <cellStyle name="差_“十三五”项目汇总一览表_1" xfId="253"/>
    <cellStyle name="差_00省级(打印)" xfId="254"/>
    <cellStyle name="差_00省级(定稿)" xfId="255"/>
    <cellStyle name="差_03昭通" xfId="256"/>
    <cellStyle name="差_0502通海县" xfId="257"/>
    <cellStyle name="差_05玉溪" xfId="258"/>
    <cellStyle name="差_0605石屏县" xfId="259"/>
    <cellStyle name="差_1003牟定县" xfId="260"/>
    <cellStyle name="差_1110洱源县" xfId="261"/>
    <cellStyle name="差_11大理" xfId="262"/>
    <cellStyle name="差_2、土地面积、人口、粮食产量基本情况" xfId="263"/>
    <cellStyle name="差_2006年分析表" xfId="264"/>
    <cellStyle name="差_2006年基础数据" xfId="265"/>
    <cellStyle name="差_2006年全省财力计算表（中央、决算）" xfId="266"/>
    <cellStyle name="差_2006年水利统计指标统计表" xfId="267"/>
    <cellStyle name="差_2006年在职人员情况" xfId="268"/>
    <cellStyle name="差_2007年检察院案件数" xfId="269"/>
    <cellStyle name="差_2007年可用财力" xfId="270"/>
    <cellStyle name="差_2007年人员分部门统计表" xfId="271"/>
    <cellStyle name="差_2007年政法部门业务指标" xfId="272"/>
    <cellStyle name="差_2008年县级公安保障标准落实奖励经费分配测算" xfId="273"/>
    <cellStyle name="差_2008云南省分县市中小学教职工统计表（教育厅提供）" xfId="274"/>
    <cellStyle name="差_2009年一般性转移支付标准工资" xfId="275"/>
    <cellStyle name="差_2009年一般性转移支付标准工资_~4190974" xfId="276"/>
    <cellStyle name="差_2009年一般性转移支付标准工资_~5676413" xfId="277"/>
    <cellStyle name="差_2009年一般性转移支付标准工资_不用软件计算9.1不考虑经费管理评价xl" xfId="278"/>
    <cellStyle name="差_2009年一般性转移支付标准工资_地方配套按人均增幅控制8.30xl" xfId="279"/>
    <cellStyle name="差_2009年一般性转移支付标准工资_地方配套按人均增幅控制8.30一般预算平均增幅、人均可用财力平均增幅两次控制、社会治安系数调整、案件数调整xl" xfId="280"/>
    <cellStyle name="差_2009年一般性转移支付标准工资_地方配套按人均增幅控制8.31（调整结案率后）xl" xfId="281"/>
    <cellStyle name="差_2009年一般性转移支付标准工资_奖励补助测算5.22测试" xfId="282"/>
    <cellStyle name="差_2009年一般性转移支付标准工资_奖励补助测算5.23新" xfId="283"/>
    <cellStyle name="差_2009年一般性转移支付标准工资_奖励补助测算5.24冯铸" xfId="284"/>
    <cellStyle name="差_2009年一般性转移支付标准工资_奖励补助测算7.23" xfId="285"/>
    <cellStyle name="差_2009年一般性转移支付标准工资_奖励补助测算7.25" xfId="286"/>
    <cellStyle name="差_2009年一般性转移支付标准工资_奖励补助测算7.25 (version 1) (version 1)" xfId="287"/>
    <cellStyle name="差_530623_2006年县级财政报表附表" xfId="288"/>
    <cellStyle name="差_530629_2006年县级财政报表附表" xfId="289"/>
    <cellStyle name="差_5334_2006年迪庆县级财政报表附表" xfId="290"/>
    <cellStyle name="差_Book1" xfId="291"/>
    <cellStyle name="差_Book1_1" xfId="292"/>
    <cellStyle name="差_Book1_2" xfId="293"/>
    <cellStyle name="差_Book1_县公司" xfId="294"/>
    <cellStyle name="差_Book1_银行账户情况表_2010年12月" xfId="295"/>
    <cellStyle name="差_Book2" xfId="296"/>
    <cellStyle name="差_M01-2(州市补助收入)" xfId="297"/>
    <cellStyle name="差_M03" xfId="298"/>
    <cellStyle name="差_表4-项目汇总一览表" xfId="299"/>
    <cellStyle name="差_表4-项目汇总一览表_1" xfId="300"/>
    <cellStyle name="差_表5-年度计划表" xfId="301"/>
    <cellStyle name="差_表5-年度计划表_1" xfId="302"/>
    <cellStyle name="差_不用软件计算9.1不考虑经费管理评价xl" xfId="303"/>
    <cellStyle name="差_财政供养人员" xfId="304"/>
    <cellStyle name="差_财政支出对上级的依赖程度" xfId="305"/>
    <cellStyle name="差_城建部门" xfId="306"/>
    <cellStyle name="差_地方配套按人均增幅控制8.30xl" xfId="307"/>
    <cellStyle name="差_地方配套按人均增幅控制8.30一般预算平均增幅、人均可用财力平均增幅两次控制、社会治安系数调整、案件数调整xl" xfId="308"/>
    <cellStyle name="差_地方配套按人均增幅控制8.31（调整结案率后）xl" xfId="309"/>
    <cellStyle name="差_第五部分(才淼、饶永宏）" xfId="310"/>
    <cellStyle name="差_第一部分：综合全" xfId="311"/>
    <cellStyle name="差_高中教师人数（教育厅1.6日提供）" xfId="312"/>
    <cellStyle name="差_汇总" xfId="313"/>
    <cellStyle name="差_汇总-县级财政报表附表" xfId="314"/>
    <cellStyle name="差_基础数据分析" xfId="315"/>
    <cellStyle name="差_检验表" xfId="316"/>
    <cellStyle name="差_检验表（调整后）" xfId="317"/>
    <cellStyle name="差_建行" xfId="318"/>
    <cellStyle name="差_奖励补助测算5.22测试" xfId="319"/>
    <cellStyle name="差_奖励补助测算5.23新" xfId="320"/>
    <cellStyle name="差_奖励补助测算5.24冯铸" xfId="321"/>
    <cellStyle name="差_奖励补助测算7.23" xfId="322"/>
    <cellStyle name="差_奖励补助测算7.25" xfId="323"/>
    <cellStyle name="差_奖励补助测算7.25 (version 1) (version 1)" xfId="324"/>
    <cellStyle name="差_教师绩效工资测算表（离退休按各地上报数测算）2009年1月1日" xfId="325"/>
    <cellStyle name="差_教育厅提供义务教育及高中教师人数（2009年1月6日）" xfId="326"/>
    <cellStyle name="差_历年教师人数" xfId="327"/>
    <cellStyle name="差_丽江汇总" xfId="328"/>
    <cellStyle name="差_三季度－表二" xfId="329"/>
    <cellStyle name="差_卫生部门" xfId="330"/>
    <cellStyle name="差_文体广播部门" xfId="331"/>
    <cellStyle name="差_下半年禁毒办案经费分配2544.3万元" xfId="332"/>
    <cellStyle name="差_下半年禁吸戒毒经费1000万元" xfId="333"/>
    <cellStyle name="差_县公司" xfId="334"/>
    <cellStyle name="差_县级公安机关公用经费标准奖励测算方案（定稿）" xfId="335"/>
    <cellStyle name="差_县级基础数据" xfId="336"/>
    <cellStyle name="差_业务工作量指标" xfId="337"/>
    <cellStyle name="差_义务教育阶段教职工人数（教育厅提供最终）" xfId="338"/>
    <cellStyle name="差_银行账户情况表_2010年12月" xfId="339"/>
    <cellStyle name="差_云南农村义务教育统计表" xfId="340"/>
    <cellStyle name="差_云南省2008年中小学教师人数统计表" xfId="341"/>
    <cellStyle name="差_云南省2008年中小学教职工情况（教育厅提供20090101加工整理）" xfId="342"/>
    <cellStyle name="差_云南省2008年转移支付测算——州市本级考核部分及政策性测算" xfId="343"/>
    <cellStyle name="差_云南水利电力有限公司" xfId="344"/>
    <cellStyle name="差_指标四" xfId="345"/>
    <cellStyle name="差_指标五" xfId="346"/>
    <cellStyle name="常规 10" xfId="347"/>
    <cellStyle name="常规 11" xfId="348"/>
    <cellStyle name="常规 2" xfId="349"/>
    <cellStyle name="常规 2 2" xfId="350"/>
    <cellStyle name="常规 2 2 2" xfId="351"/>
    <cellStyle name="常规 2 3" xfId="352"/>
    <cellStyle name="常规 2 4" xfId="353"/>
    <cellStyle name="常规 2 5" xfId="354"/>
    <cellStyle name="常规 2 6" xfId="355"/>
    <cellStyle name="常规 2 7" xfId="356"/>
    <cellStyle name="常规 2 8" xfId="357"/>
    <cellStyle name="常规 2_02-2008决算报表格式" xfId="358"/>
    <cellStyle name="常规 3" xfId="359"/>
    <cellStyle name="常规 3 2" xfId="360"/>
    <cellStyle name="常规 4" xfId="361"/>
    <cellStyle name="常规 5" xfId="362"/>
    <cellStyle name="常规 6" xfId="363"/>
    <cellStyle name="常规 7" xfId="364"/>
    <cellStyle name="常规 8" xfId="365"/>
    <cellStyle name="常规 9" xfId="366"/>
    <cellStyle name="常规_2008" xfId="367"/>
    <cellStyle name="常规_2009年服务业专项_16" xfId="368"/>
    <cellStyle name="常规_Sheet1" xfId="369"/>
    <cellStyle name="常规_Sheet1 3 2" xfId="370"/>
    <cellStyle name="常规_Sheet2" xfId="371"/>
    <cellStyle name="常规_表4-2十三五项目汇总一览表" xfId="372"/>
    <cellStyle name="常规_表6-“十三五”项目汇总一览表" xfId="373"/>
    <cellStyle name="常规_规划文本附表表" xfId="374"/>
    <cellStyle name="常规_需求汇总表（1-4）" xfId="375"/>
    <cellStyle name="常规_需求汇总表（1-4）_表5-年度计划表" xfId="376"/>
    <cellStyle name="常规_榆林市2008年重点项目及重大前期计划表0k(2.14) 3 2" xfId="377"/>
    <cellStyle name="超级链接" xfId="378"/>
    <cellStyle name="Hyperlink" xfId="379"/>
    <cellStyle name="分级显示列_1_Book1" xfId="380"/>
    <cellStyle name="分级显示行_1_13区汇总" xfId="381"/>
    <cellStyle name="归盒啦_95" xfId="382"/>
    <cellStyle name="好" xfId="383"/>
    <cellStyle name="好 2" xfId="384"/>
    <cellStyle name="好_~4190974" xfId="385"/>
    <cellStyle name="好_~5676413" xfId="386"/>
    <cellStyle name="好_“十三五”项目汇总一览表" xfId="387"/>
    <cellStyle name="好_“十三五”项目汇总一览表_1" xfId="388"/>
    <cellStyle name="好_00省级(打印)" xfId="389"/>
    <cellStyle name="好_00省级(定稿)" xfId="390"/>
    <cellStyle name="好_03昭通" xfId="391"/>
    <cellStyle name="好_0502通海县" xfId="392"/>
    <cellStyle name="好_05玉溪" xfId="393"/>
    <cellStyle name="好_0605石屏县" xfId="394"/>
    <cellStyle name="好_1003牟定县" xfId="395"/>
    <cellStyle name="好_1110洱源县" xfId="396"/>
    <cellStyle name="好_11大理" xfId="397"/>
    <cellStyle name="好_2、土地面积、人口、粮食产量基本情况" xfId="398"/>
    <cellStyle name="好_2006年分析表" xfId="399"/>
    <cellStyle name="好_2006年基础数据" xfId="400"/>
    <cellStyle name="好_2006年全省财力计算表（中央、决算）" xfId="401"/>
    <cellStyle name="好_2006年水利统计指标统计表" xfId="402"/>
    <cellStyle name="好_2006年在职人员情况" xfId="403"/>
    <cellStyle name="好_2007年检察院案件数" xfId="404"/>
    <cellStyle name="好_2007年可用财力" xfId="405"/>
    <cellStyle name="好_2007年人员分部门统计表" xfId="406"/>
    <cellStyle name="好_2007年政法部门业务指标" xfId="407"/>
    <cellStyle name="好_2008年县级公安保障标准落实奖励经费分配测算" xfId="408"/>
    <cellStyle name="好_2008云南省分县市中小学教职工统计表（教育厅提供）" xfId="409"/>
    <cellStyle name="好_2009年一般性转移支付标准工资" xfId="410"/>
    <cellStyle name="好_2009年一般性转移支付标准工资_~4190974" xfId="411"/>
    <cellStyle name="好_2009年一般性转移支付标准工资_~5676413" xfId="412"/>
    <cellStyle name="好_2009年一般性转移支付标准工资_不用软件计算9.1不考虑经费管理评价xl" xfId="413"/>
    <cellStyle name="好_2009年一般性转移支付标准工资_地方配套按人均增幅控制8.30xl" xfId="414"/>
    <cellStyle name="好_2009年一般性转移支付标准工资_地方配套按人均增幅控制8.30一般预算平均增幅、人均可用财力平均增幅两次控制、社会治安系数调整、案件数调整xl" xfId="415"/>
    <cellStyle name="好_2009年一般性转移支付标准工资_地方配套按人均增幅控制8.31（调整结案率后）xl" xfId="416"/>
    <cellStyle name="好_2009年一般性转移支付标准工资_奖励补助测算5.22测试" xfId="417"/>
    <cellStyle name="好_2009年一般性转移支付标准工资_奖励补助测算5.23新" xfId="418"/>
    <cellStyle name="好_2009年一般性转移支付标准工资_奖励补助测算5.24冯铸" xfId="419"/>
    <cellStyle name="好_2009年一般性转移支付标准工资_奖励补助测算7.23" xfId="420"/>
    <cellStyle name="好_2009年一般性转移支付标准工资_奖励补助测算7.25" xfId="421"/>
    <cellStyle name="好_2009年一般性转移支付标准工资_奖励补助测算7.25 (version 1) (version 1)" xfId="422"/>
    <cellStyle name="好_530623_2006年县级财政报表附表" xfId="423"/>
    <cellStyle name="好_530629_2006年县级财政报表附表" xfId="424"/>
    <cellStyle name="好_5334_2006年迪庆县级财政报表附表" xfId="425"/>
    <cellStyle name="好_Book1" xfId="426"/>
    <cellStyle name="好_Book1_1" xfId="427"/>
    <cellStyle name="好_Book1_2" xfId="428"/>
    <cellStyle name="好_Book1_县公司" xfId="429"/>
    <cellStyle name="好_Book1_银行账户情况表_2010年12月" xfId="430"/>
    <cellStyle name="好_Book2" xfId="431"/>
    <cellStyle name="好_M01-2(州市补助收入)" xfId="432"/>
    <cellStyle name="好_M03" xfId="433"/>
    <cellStyle name="好_表4-项目汇总一览表" xfId="434"/>
    <cellStyle name="好_表4-项目汇总一览表_1" xfId="435"/>
    <cellStyle name="好_表5-年度计划表" xfId="436"/>
    <cellStyle name="好_表5-年度计划表_1" xfId="437"/>
    <cellStyle name="好_不用软件计算9.1不考虑经费管理评价xl" xfId="438"/>
    <cellStyle name="好_财政供养人员" xfId="439"/>
    <cellStyle name="好_财政支出对上级的依赖程度" xfId="440"/>
    <cellStyle name="好_城建部门" xfId="441"/>
    <cellStyle name="好_地方配套按人均增幅控制8.30xl" xfId="442"/>
    <cellStyle name="好_地方配套按人均增幅控制8.30一般预算平均增幅、人均可用财力平均增幅两次控制、社会治安系数调整、案件数调整xl" xfId="443"/>
    <cellStyle name="好_地方配套按人均增幅控制8.31（调整结案率后）xl" xfId="444"/>
    <cellStyle name="好_第五部分(才淼、饶永宏）" xfId="445"/>
    <cellStyle name="好_第一部分：综合全" xfId="446"/>
    <cellStyle name="好_高中教师人数（教育厅1.6日提供）" xfId="447"/>
    <cellStyle name="好_汇总" xfId="448"/>
    <cellStyle name="好_汇总-县级财政报表附表" xfId="449"/>
    <cellStyle name="好_基础数据分析" xfId="450"/>
    <cellStyle name="好_检验表" xfId="451"/>
    <cellStyle name="好_检验表（调整后）" xfId="452"/>
    <cellStyle name="好_建行" xfId="453"/>
    <cellStyle name="好_奖励补助测算5.22测试" xfId="454"/>
    <cellStyle name="好_奖励补助测算5.23新" xfId="455"/>
    <cellStyle name="好_奖励补助测算5.24冯铸" xfId="456"/>
    <cellStyle name="好_奖励补助测算7.23" xfId="457"/>
    <cellStyle name="好_奖励补助测算7.25" xfId="458"/>
    <cellStyle name="好_奖励补助测算7.25 (version 1) (version 1)" xfId="459"/>
    <cellStyle name="好_教师绩效工资测算表（离退休按各地上报数测算）2009年1月1日" xfId="460"/>
    <cellStyle name="好_教育厅提供义务教育及高中教师人数（2009年1月6日）" xfId="461"/>
    <cellStyle name="好_历年教师人数" xfId="462"/>
    <cellStyle name="好_丽江汇总" xfId="463"/>
    <cellStyle name="好_三季度－表二" xfId="464"/>
    <cellStyle name="好_卫生部门" xfId="465"/>
    <cellStyle name="好_文体广播部门" xfId="466"/>
    <cellStyle name="好_下半年禁毒办案经费分配2544.3万元" xfId="467"/>
    <cellStyle name="好_下半年禁吸戒毒经费1000万元" xfId="468"/>
    <cellStyle name="好_县公司" xfId="469"/>
    <cellStyle name="好_县级公安机关公用经费标准奖励测算方案（定稿）" xfId="470"/>
    <cellStyle name="好_县级基础数据" xfId="471"/>
    <cellStyle name="好_业务工作量指标" xfId="472"/>
    <cellStyle name="好_义务教育阶段教职工人数（教育厅提供最终）" xfId="473"/>
    <cellStyle name="好_银行账户情况表_2010年12月" xfId="474"/>
    <cellStyle name="好_云南农村义务教育统计表" xfId="475"/>
    <cellStyle name="好_云南省2008年中小学教师人数统计表" xfId="476"/>
    <cellStyle name="好_云南省2008年中小学教职工情况（教育厅提供20090101加工整理）" xfId="477"/>
    <cellStyle name="好_云南省2008年转移支付测算——州市本级考核部分及政策性测算" xfId="478"/>
    <cellStyle name="好_云南水利电力有限公司" xfId="479"/>
    <cellStyle name="好_指标四" xfId="480"/>
    <cellStyle name="好_指标五" xfId="481"/>
    <cellStyle name="后继超级链接" xfId="482"/>
    <cellStyle name="后继超链接" xfId="483"/>
    <cellStyle name="汇总" xfId="484"/>
    <cellStyle name="汇总 2" xfId="485"/>
    <cellStyle name="Currency" xfId="486"/>
    <cellStyle name="货币 2" xfId="487"/>
    <cellStyle name="货币 2 2" xfId="488"/>
    <cellStyle name="Currency [0]" xfId="489"/>
    <cellStyle name="貨幣 [0]_SGV" xfId="490"/>
    <cellStyle name="貨幣_SGV" xfId="491"/>
    <cellStyle name="计算" xfId="492"/>
    <cellStyle name="计算 2" xfId="493"/>
    <cellStyle name="检查单元格" xfId="494"/>
    <cellStyle name="检查单元格 2" xfId="495"/>
    <cellStyle name="解释性文本" xfId="496"/>
    <cellStyle name="解释性文本 2" xfId="497"/>
    <cellStyle name="借出原因" xfId="498"/>
    <cellStyle name="警告文本" xfId="499"/>
    <cellStyle name="警告文本 2" xfId="500"/>
    <cellStyle name="链接单元格" xfId="501"/>
    <cellStyle name="链接单元格 2" xfId="502"/>
    <cellStyle name="콤마 [0]_BOILER-CO1" xfId="503"/>
    <cellStyle name="콤마_BOILER-CO1" xfId="504"/>
    <cellStyle name="통화 [0]_BOILER-CO1" xfId="505"/>
    <cellStyle name="통화_BOILER-CO1" xfId="506"/>
    <cellStyle name="표준_0N-HANDLING " xfId="507"/>
    <cellStyle name="霓付 [0]_ +Foil &amp; -FOIL &amp; PAPER" xfId="508"/>
    <cellStyle name="霓付_ +Foil &amp; -FOIL &amp; PAPER" xfId="509"/>
    <cellStyle name="烹拳 [0]_ +Foil &amp; -FOIL &amp; PAPER" xfId="510"/>
    <cellStyle name="烹拳_ +Foil &amp; -FOIL &amp; PAPER" xfId="511"/>
    <cellStyle name="普通_ 白土" xfId="512"/>
    <cellStyle name="千分位[0]_ 白土" xfId="513"/>
    <cellStyle name="千分位_ 白土" xfId="514"/>
    <cellStyle name="千位[0]_ 方正PC" xfId="515"/>
    <cellStyle name="千位_ 方正PC" xfId="516"/>
    <cellStyle name="Comma" xfId="517"/>
    <cellStyle name="千位分隔 2" xfId="518"/>
    <cellStyle name="千位分隔 3" xfId="519"/>
    <cellStyle name="Comma [0]" xfId="520"/>
    <cellStyle name="千位分隔[0] 2" xfId="521"/>
    <cellStyle name="钎霖_4岿角利" xfId="522"/>
    <cellStyle name="强调 1" xfId="523"/>
    <cellStyle name="强调 2" xfId="524"/>
    <cellStyle name="强调 3" xfId="525"/>
    <cellStyle name="强调文字颜色 1" xfId="526"/>
    <cellStyle name="强调文字颜色 1 2" xfId="527"/>
    <cellStyle name="强调文字颜色 2" xfId="528"/>
    <cellStyle name="强调文字颜色 2 2" xfId="529"/>
    <cellStyle name="强调文字颜色 3" xfId="530"/>
    <cellStyle name="强调文字颜色 3 2" xfId="531"/>
    <cellStyle name="强调文字颜色 4" xfId="532"/>
    <cellStyle name="强调文字颜色 4 2" xfId="533"/>
    <cellStyle name="强调文字颜色 5" xfId="534"/>
    <cellStyle name="强调文字颜色 5 2" xfId="535"/>
    <cellStyle name="强调文字颜色 6" xfId="536"/>
    <cellStyle name="强调文字颜色 6 2" xfId="537"/>
    <cellStyle name="日期" xfId="538"/>
    <cellStyle name="商品名称" xfId="539"/>
    <cellStyle name="适中" xfId="540"/>
    <cellStyle name="适中 2" xfId="541"/>
    <cellStyle name="输出" xfId="542"/>
    <cellStyle name="输出 2" xfId="543"/>
    <cellStyle name="输入" xfId="544"/>
    <cellStyle name="输入 2" xfId="545"/>
    <cellStyle name="数量" xfId="546"/>
    <cellStyle name="数字" xfId="547"/>
    <cellStyle name="未定义" xfId="548"/>
    <cellStyle name="小数" xfId="549"/>
    <cellStyle name="样式 1" xfId="550"/>
    <cellStyle name="一般_SGV" xfId="551"/>
    <cellStyle name="Followed Hyperlink" xfId="552"/>
    <cellStyle name="昗弨_Pacific Region P&amp;L" xfId="553"/>
    <cellStyle name="寘嬫愗傝 [0.00]_Region Orders (2)" xfId="554"/>
    <cellStyle name="寘嬫愗傝_Region Orders (2)" xfId="555"/>
    <cellStyle name="注释" xfId="556"/>
    <cellStyle name="注释 2" xfId="557"/>
    <cellStyle name="㼿㼿㼿㼿㼿㼿" xfId="558"/>
    <cellStyle name="㼿㼿㼿㼿㼿㼿㼿㼿㼿㼿㼿?" xfId="5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60" zoomScalePageLayoutView="0" workbookViewId="0" topLeftCell="A1">
      <selection activeCell="R21" sqref="R21"/>
    </sheetView>
  </sheetViews>
  <sheetFormatPr defaultColWidth="9.00390625" defaultRowHeight="14.25"/>
  <cols>
    <col min="1" max="1" width="26.75390625" style="56" customWidth="1"/>
    <col min="2" max="2" width="7.875" style="56" customWidth="1"/>
    <col min="3" max="3" width="15.75390625" style="56" customWidth="1"/>
    <col min="4" max="4" width="15.25390625" style="56" customWidth="1"/>
    <col min="5" max="5" width="7.625" style="56" customWidth="1"/>
    <col min="6" max="6" width="28.50390625" style="56" customWidth="1"/>
    <col min="7" max="7" width="8.25390625" style="56" customWidth="1"/>
    <col min="8" max="8" width="9.875" style="56" customWidth="1"/>
    <col min="9" max="9" width="7.625" style="56" customWidth="1"/>
    <col min="10" max="10" width="34.125" style="79" customWidth="1"/>
    <col min="11" max="11" width="6.375" style="56" customWidth="1"/>
    <col min="12" max="12" width="8.875" style="56" customWidth="1"/>
    <col min="13" max="13" width="11.25390625" style="56" customWidth="1"/>
    <col min="14" max="14" width="10.125" style="56" customWidth="1"/>
    <col min="15" max="15" width="9.00390625" style="56" bestFit="1" customWidth="1"/>
    <col min="16" max="16384" width="9.00390625" style="56" customWidth="1"/>
  </cols>
  <sheetData>
    <row r="1" spans="1:14" ht="23.25" customHeight="1">
      <c r="A1" s="329" t="s">
        <v>0</v>
      </c>
      <c r="B1" s="326"/>
      <c r="C1" s="326"/>
      <c r="D1" s="327"/>
      <c r="E1" s="327"/>
      <c r="F1" s="327"/>
      <c r="G1" s="327"/>
      <c r="H1" s="327"/>
      <c r="I1" s="327"/>
      <c r="J1" s="328"/>
      <c r="K1" s="327"/>
      <c r="L1" s="327"/>
      <c r="M1" s="327"/>
      <c r="N1" s="64"/>
    </row>
    <row r="2" spans="1:14" s="62" customFormat="1" ht="34.5" customHeight="1">
      <c r="A2" s="733" t="s">
        <v>1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65"/>
    </row>
    <row r="3" spans="1:14" s="62" customFormat="1" ht="25.5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3</v>
      </c>
      <c r="H3" s="66" t="s">
        <v>5</v>
      </c>
      <c r="I3" s="66" t="s">
        <v>6</v>
      </c>
      <c r="J3" s="66" t="s">
        <v>7</v>
      </c>
      <c r="K3" s="66" t="s">
        <v>3</v>
      </c>
      <c r="L3" s="66" t="s">
        <v>4</v>
      </c>
      <c r="M3" s="66" t="s">
        <v>5</v>
      </c>
      <c r="N3" s="67" t="s">
        <v>6</v>
      </c>
    </row>
    <row r="4" spans="1:14" s="62" customFormat="1" ht="25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s="62" customFormat="1" ht="22.5">
      <c r="A5" s="71" t="s">
        <v>8</v>
      </c>
      <c r="B5" s="71"/>
      <c r="C5" s="71"/>
      <c r="D5" s="71"/>
      <c r="E5" s="71"/>
      <c r="F5" s="193" t="s">
        <v>9</v>
      </c>
      <c r="G5" s="193" t="s">
        <v>10</v>
      </c>
      <c r="H5" s="184">
        <v>26</v>
      </c>
      <c r="I5" s="181" t="s">
        <v>11</v>
      </c>
      <c r="J5" s="71" t="s">
        <v>12</v>
      </c>
      <c r="K5" s="71"/>
      <c r="L5" s="71"/>
      <c r="M5" s="71"/>
      <c r="N5" s="71" t="s">
        <v>13</v>
      </c>
    </row>
    <row r="6" spans="1:14" s="62" customFormat="1" ht="14.25">
      <c r="A6" s="71" t="s">
        <v>14</v>
      </c>
      <c r="B6" s="71"/>
      <c r="C6" s="181" t="s">
        <v>15</v>
      </c>
      <c r="D6" s="182"/>
      <c r="E6" s="183"/>
      <c r="F6" s="193" t="s">
        <v>16</v>
      </c>
      <c r="G6" s="193" t="s">
        <v>10</v>
      </c>
      <c r="H6" s="184">
        <v>0</v>
      </c>
      <c r="I6" s="183"/>
      <c r="J6" s="71" t="s">
        <v>17</v>
      </c>
      <c r="K6" s="71"/>
      <c r="L6" s="181" t="s">
        <v>15</v>
      </c>
      <c r="M6" s="183"/>
      <c r="N6" s="181" t="s">
        <v>13</v>
      </c>
    </row>
    <row r="7" spans="1:14" s="62" customFormat="1" ht="14.25">
      <c r="A7" s="71" t="s">
        <v>18</v>
      </c>
      <c r="B7" s="71" t="s">
        <v>10</v>
      </c>
      <c r="C7" s="181" t="s">
        <v>15</v>
      </c>
      <c r="D7" s="182"/>
      <c r="E7" s="183"/>
      <c r="F7" s="193" t="s">
        <v>19</v>
      </c>
      <c r="G7" s="193" t="s">
        <v>20</v>
      </c>
      <c r="H7" s="184">
        <v>16.4</v>
      </c>
      <c r="I7" s="181" t="s">
        <v>11</v>
      </c>
      <c r="J7" s="71" t="s">
        <v>21</v>
      </c>
      <c r="K7" s="71" t="s">
        <v>22</v>
      </c>
      <c r="L7" s="181" t="s">
        <v>15</v>
      </c>
      <c r="M7" s="183">
        <v>1.45</v>
      </c>
      <c r="N7" s="181" t="s">
        <v>13</v>
      </c>
    </row>
    <row r="8" spans="1:14" s="62" customFormat="1" ht="14.25">
      <c r="A8" s="71" t="s">
        <v>23</v>
      </c>
      <c r="B8" s="71" t="s">
        <v>10</v>
      </c>
      <c r="C8" s="181" t="s">
        <v>15</v>
      </c>
      <c r="D8" s="182"/>
      <c r="E8" s="183"/>
      <c r="F8" s="193" t="s">
        <v>24</v>
      </c>
      <c r="G8" s="193" t="s">
        <v>25</v>
      </c>
      <c r="H8" s="184">
        <v>456</v>
      </c>
      <c r="I8" s="181" t="s">
        <v>11</v>
      </c>
      <c r="J8" s="71" t="s">
        <v>26</v>
      </c>
      <c r="K8" s="71" t="s">
        <v>22</v>
      </c>
      <c r="L8" s="181" t="s">
        <v>15</v>
      </c>
      <c r="M8" s="183">
        <v>8.84</v>
      </c>
      <c r="N8" s="181" t="s">
        <v>13</v>
      </c>
    </row>
    <row r="9" spans="1:14" s="62" customFormat="1" ht="14.25">
      <c r="A9" s="71" t="s">
        <v>27</v>
      </c>
      <c r="B9" s="71" t="s">
        <v>10</v>
      </c>
      <c r="C9" s="181" t="s">
        <v>15</v>
      </c>
      <c r="D9" s="182"/>
      <c r="E9" s="183"/>
      <c r="F9" s="193" t="s">
        <v>28</v>
      </c>
      <c r="G9" s="193" t="s">
        <v>10</v>
      </c>
      <c r="H9" s="182">
        <v>112</v>
      </c>
      <c r="I9" s="181" t="s">
        <v>29</v>
      </c>
      <c r="J9" s="71" t="s">
        <v>30</v>
      </c>
      <c r="K9" s="71"/>
      <c r="L9" s="181" t="s">
        <v>15</v>
      </c>
      <c r="M9" s="183"/>
      <c r="N9" s="181" t="s">
        <v>13</v>
      </c>
    </row>
    <row r="10" spans="1:14" s="62" customFormat="1" ht="14.25">
      <c r="A10" s="71" t="s">
        <v>31</v>
      </c>
      <c r="B10" s="71" t="s">
        <v>10</v>
      </c>
      <c r="C10" s="181" t="s">
        <v>15</v>
      </c>
      <c r="D10" s="182"/>
      <c r="E10" s="183"/>
      <c r="F10" s="193" t="s">
        <v>32</v>
      </c>
      <c r="G10" s="193" t="s">
        <v>33</v>
      </c>
      <c r="H10" s="182">
        <v>44.41</v>
      </c>
      <c r="I10" s="181" t="s">
        <v>11</v>
      </c>
      <c r="J10" s="71" t="s">
        <v>21</v>
      </c>
      <c r="K10" s="71" t="s">
        <v>34</v>
      </c>
      <c r="L10" s="181" t="s">
        <v>15</v>
      </c>
      <c r="M10" s="183">
        <v>4.6</v>
      </c>
      <c r="N10" s="181" t="s">
        <v>13</v>
      </c>
    </row>
    <row r="11" spans="1:14" s="62" customFormat="1" ht="14.25">
      <c r="A11" s="71" t="s">
        <v>35</v>
      </c>
      <c r="B11" s="71" t="s">
        <v>10</v>
      </c>
      <c r="C11" s="181" t="s">
        <v>15</v>
      </c>
      <c r="D11" s="182">
        <v>18</v>
      </c>
      <c r="E11" s="181" t="s">
        <v>11</v>
      </c>
      <c r="F11" s="193" t="s">
        <v>36</v>
      </c>
      <c r="G11" s="193" t="s">
        <v>37</v>
      </c>
      <c r="H11" s="182">
        <v>12320</v>
      </c>
      <c r="I11" s="181" t="s">
        <v>11</v>
      </c>
      <c r="J11" s="71" t="s">
        <v>26</v>
      </c>
      <c r="K11" s="71" t="s">
        <v>34</v>
      </c>
      <c r="L11" s="181" t="s">
        <v>15</v>
      </c>
      <c r="M11" s="181">
        <v>28.47</v>
      </c>
      <c r="N11" s="181" t="s">
        <v>13</v>
      </c>
    </row>
    <row r="12" spans="1:14" s="62" customFormat="1" ht="14.25">
      <c r="A12" s="71" t="s">
        <v>38</v>
      </c>
      <c r="B12" s="71" t="s">
        <v>10</v>
      </c>
      <c r="C12" s="181" t="s">
        <v>15</v>
      </c>
      <c r="D12" s="182">
        <v>361</v>
      </c>
      <c r="E12" s="181" t="s">
        <v>11</v>
      </c>
      <c r="F12" s="193" t="s">
        <v>39</v>
      </c>
      <c r="G12" s="193" t="s">
        <v>33</v>
      </c>
      <c r="H12" s="182">
        <v>15.85</v>
      </c>
      <c r="I12" s="181" t="s">
        <v>11</v>
      </c>
      <c r="J12" s="71" t="s">
        <v>40</v>
      </c>
      <c r="K12" s="71" t="s">
        <v>22</v>
      </c>
      <c r="L12" s="181" t="s">
        <v>15</v>
      </c>
      <c r="M12" s="191">
        <v>2.2852</v>
      </c>
      <c r="N12" s="181" t="s">
        <v>41</v>
      </c>
    </row>
    <row r="13" spans="1:14" s="62" customFormat="1" ht="14.25">
      <c r="A13" s="71" t="s">
        <v>42</v>
      </c>
      <c r="B13" s="71" t="s">
        <v>10</v>
      </c>
      <c r="C13" s="181" t="s">
        <v>15</v>
      </c>
      <c r="D13" s="182">
        <v>1828</v>
      </c>
      <c r="E13" s="181" t="s">
        <v>41</v>
      </c>
      <c r="F13" s="193" t="s">
        <v>43</v>
      </c>
      <c r="G13" s="193" t="s">
        <v>33</v>
      </c>
      <c r="H13" s="182">
        <v>9.8</v>
      </c>
      <c r="I13" s="183"/>
      <c r="J13" s="71" t="s">
        <v>44</v>
      </c>
      <c r="K13" s="71" t="s">
        <v>10</v>
      </c>
      <c r="L13" s="183">
        <v>204</v>
      </c>
      <c r="M13" s="191">
        <v>204</v>
      </c>
      <c r="N13" s="181" t="s">
        <v>13</v>
      </c>
    </row>
    <row r="14" spans="1:14" s="62" customFormat="1" ht="14.25">
      <c r="A14" s="71" t="s">
        <v>45</v>
      </c>
      <c r="B14" s="71" t="s">
        <v>46</v>
      </c>
      <c r="C14" s="181">
        <v>7.06</v>
      </c>
      <c r="D14" s="184">
        <v>10.18</v>
      </c>
      <c r="E14" s="181" t="s">
        <v>11</v>
      </c>
      <c r="F14" s="193" t="s">
        <v>47</v>
      </c>
      <c r="G14" s="193"/>
      <c r="H14" s="182"/>
      <c r="I14" s="183"/>
      <c r="J14" s="71" t="s">
        <v>48</v>
      </c>
      <c r="K14" s="71" t="s">
        <v>10</v>
      </c>
      <c r="L14" s="183">
        <v>14</v>
      </c>
      <c r="M14" s="191">
        <v>18</v>
      </c>
      <c r="N14" s="181" t="s">
        <v>49</v>
      </c>
    </row>
    <row r="15" spans="1:14" s="62" customFormat="1" ht="14.25">
      <c r="A15" s="71" t="s">
        <v>50</v>
      </c>
      <c r="B15" s="71" t="s">
        <v>46</v>
      </c>
      <c r="C15" s="194">
        <v>6.12</v>
      </c>
      <c r="D15" s="184">
        <v>5.98</v>
      </c>
      <c r="E15" s="181" t="s">
        <v>11</v>
      </c>
      <c r="F15" s="193" t="s">
        <v>51</v>
      </c>
      <c r="G15" s="193" t="s">
        <v>52</v>
      </c>
      <c r="H15" s="182">
        <v>45590</v>
      </c>
      <c r="I15" s="181" t="s">
        <v>53</v>
      </c>
      <c r="J15" s="71" t="s">
        <v>54</v>
      </c>
      <c r="K15" s="71" t="s">
        <v>10</v>
      </c>
      <c r="L15" s="183">
        <v>80</v>
      </c>
      <c r="M15" s="191">
        <v>189</v>
      </c>
      <c r="N15" s="181" t="s">
        <v>49</v>
      </c>
    </row>
    <row r="16" spans="1:14" s="62" customFormat="1" ht="14.25">
      <c r="A16" s="71" t="s">
        <v>55</v>
      </c>
      <c r="B16" s="71" t="s">
        <v>46</v>
      </c>
      <c r="C16" s="194">
        <v>5.5</v>
      </c>
      <c r="D16" s="184">
        <v>5.4</v>
      </c>
      <c r="E16" s="181" t="s">
        <v>11</v>
      </c>
      <c r="F16" s="193" t="s">
        <v>56</v>
      </c>
      <c r="G16" s="193" t="s">
        <v>52</v>
      </c>
      <c r="H16" s="182">
        <v>13830</v>
      </c>
      <c r="I16" s="181" t="s">
        <v>11</v>
      </c>
      <c r="J16" s="71" t="s">
        <v>57</v>
      </c>
      <c r="K16" s="71" t="s">
        <v>10</v>
      </c>
      <c r="L16" s="183">
        <v>174</v>
      </c>
      <c r="M16" s="191">
        <v>296</v>
      </c>
      <c r="N16" s="181" t="s">
        <v>58</v>
      </c>
    </row>
    <row r="17" spans="1:14" s="62" customFormat="1" ht="14.25">
      <c r="A17" s="71" t="s">
        <v>59</v>
      </c>
      <c r="B17" s="71" t="s">
        <v>22</v>
      </c>
      <c r="C17" s="183">
        <v>32.94</v>
      </c>
      <c r="D17" s="182">
        <v>36.0437</v>
      </c>
      <c r="E17" s="181" t="s">
        <v>11</v>
      </c>
      <c r="F17" s="193" t="s">
        <v>60</v>
      </c>
      <c r="G17" s="193" t="s">
        <v>52</v>
      </c>
      <c r="H17" s="182">
        <v>5460</v>
      </c>
      <c r="I17" s="181" t="s">
        <v>11</v>
      </c>
      <c r="J17" s="71" t="s">
        <v>61</v>
      </c>
      <c r="K17" s="71" t="s">
        <v>34</v>
      </c>
      <c r="L17" s="183">
        <v>22</v>
      </c>
      <c r="M17" s="191">
        <v>57</v>
      </c>
      <c r="N17" s="181" t="s">
        <v>49</v>
      </c>
    </row>
    <row r="18" spans="1:14" s="62" customFormat="1" ht="14.25">
      <c r="A18" s="71" t="s">
        <v>62</v>
      </c>
      <c r="B18" s="71" t="s">
        <v>22</v>
      </c>
      <c r="C18" s="183">
        <v>30.32</v>
      </c>
      <c r="D18" s="182">
        <v>31.05</v>
      </c>
      <c r="E18" s="181" t="s">
        <v>11</v>
      </c>
      <c r="F18" s="193" t="s">
        <v>63</v>
      </c>
      <c r="G18" s="193" t="s">
        <v>64</v>
      </c>
      <c r="H18" s="182">
        <v>74.65</v>
      </c>
      <c r="I18" s="181" t="s">
        <v>65</v>
      </c>
      <c r="J18" s="71" t="s">
        <v>66</v>
      </c>
      <c r="K18" s="71" t="s">
        <v>10</v>
      </c>
      <c r="L18" s="181" t="s">
        <v>15</v>
      </c>
      <c r="M18" s="192">
        <v>0</v>
      </c>
      <c r="N18" s="181" t="s">
        <v>49</v>
      </c>
    </row>
    <row r="19" spans="1:14" s="62" customFormat="1" ht="25.5" customHeight="1">
      <c r="A19" s="71" t="s">
        <v>67</v>
      </c>
      <c r="B19" s="71" t="s">
        <v>22</v>
      </c>
      <c r="C19" s="183">
        <v>24.2</v>
      </c>
      <c r="D19" s="182">
        <v>24.84</v>
      </c>
      <c r="E19" s="181" t="s">
        <v>11</v>
      </c>
      <c r="F19" s="193" t="s">
        <v>68</v>
      </c>
      <c r="G19" s="193" t="s">
        <v>64</v>
      </c>
      <c r="H19" s="182">
        <f>H20+H21+H22</f>
        <v>1120.27</v>
      </c>
      <c r="I19" s="181" t="s">
        <v>49</v>
      </c>
      <c r="J19" s="71" t="s">
        <v>69</v>
      </c>
      <c r="K19" s="71" t="s">
        <v>34</v>
      </c>
      <c r="L19" s="183">
        <v>100</v>
      </c>
      <c r="M19" s="191">
        <v>100</v>
      </c>
      <c r="N19" s="181" t="s">
        <v>58</v>
      </c>
    </row>
    <row r="20" spans="1:14" s="62" customFormat="1" ht="20.25" customHeight="1">
      <c r="A20" s="71" t="s">
        <v>70</v>
      </c>
      <c r="B20" s="71" t="s">
        <v>22</v>
      </c>
      <c r="C20" s="183">
        <v>0</v>
      </c>
      <c r="D20" s="181" t="s">
        <v>15</v>
      </c>
      <c r="E20" s="181" t="s">
        <v>11</v>
      </c>
      <c r="F20" s="193" t="s">
        <v>71</v>
      </c>
      <c r="G20" s="193" t="s">
        <v>64</v>
      </c>
      <c r="H20" s="182">
        <v>85</v>
      </c>
      <c r="I20" s="181" t="s">
        <v>49</v>
      </c>
      <c r="J20" s="71" t="s">
        <v>72</v>
      </c>
      <c r="K20" s="71" t="s">
        <v>34</v>
      </c>
      <c r="L20" s="183">
        <v>80</v>
      </c>
      <c r="M20" s="191">
        <v>98</v>
      </c>
      <c r="N20" s="181" t="s">
        <v>73</v>
      </c>
    </row>
    <row r="21" spans="1:14" s="62" customFormat="1" ht="14.25">
      <c r="A21" s="71" t="s">
        <v>74</v>
      </c>
      <c r="B21" s="71" t="s">
        <v>22</v>
      </c>
      <c r="C21" s="181" t="s">
        <v>15</v>
      </c>
      <c r="D21" s="182">
        <v>15.73</v>
      </c>
      <c r="E21" s="181" t="s">
        <v>11</v>
      </c>
      <c r="F21" s="193" t="s">
        <v>75</v>
      </c>
      <c r="G21" s="193" t="s">
        <v>64</v>
      </c>
      <c r="H21" s="182">
        <v>237.27</v>
      </c>
      <c r="I21" s="181" t="s">
        <v>49</v>
      </c>
      <c r="J21" s="71" t="s">
        <v>76</v>
      </c>
      <c r="K21" s="71" t="s">
        <v>46</v>
      </c>
      <c r="L21" s="183">
        <v>5.78</v>
      </c>
      <c r="M21" s="191">
        <v>3.831</v>
      </c>
      <c r="N21" s="181" t="s">
        <v>77</v>
      </c>
    </row>
    <row r="22" spans="1:14" s="62" customFormat="1" ht="14.25">
      <c r="A22" s="71" t="s">
        <v>78</v>
      </c>
      <c r="B22" s="71" t="s">
        <v>22</v>
      </c>
      <c r="C22" s="181" t="s">
        <v>15</v>
      </c>
      <c r="D22" s="185">
        <v>3.32</v>
      </c>
      <c r="E22" s="181" t="s">
        <v>11</v>
      </c>
      <c r="F22" s="193" t="s">
        <v>79</v>
      </c>
      <c r="G22" s="193" t="s">
        <v>64</v>
      </c>
      <c r="H22" s="182">
        <v>798</v>
      </c>
      <c r="I22" s="181" t="s">
        <v>49</v>
      </c>
      <c r="J22" s="71" t="s">
        <v>80</v>
      </c>
      <c r="K22" s="71" t="s">
        <v>34</v>
      </c>
      <c r="L22" s="183">
        <v>60</v>
      </c>
      <c r="M22" s="191">
        <f>M21/D18*100</f>
        <v>12.33816425120773</v>
      </c>
      <c r="N22" s="181" t="s">
        <v>77</v>
      </c>
    </row>
    <row r="23" spans="1:14" s="62" customFormat="1" ht="14.25">
      <c r="A23" s="71" t="s">
        <v>81</v>
      </c>
      <c r="B23" s="71" t="s">
        <v>82</v>
      </c>
      <c r="C23" s="183"/>
      <c r="D23" s="185">
        <v>5.29</v>
      </c>
      <c r="E23" s="181" t="s">
        <v>11</v>
      </c>
      <c r="F23" s="71" t="s">
        <v>83</v>
      </c>
      <c r="G23" s="71" t="s">
        <v>84</v>
      </c>
      <c r="H23" s="182">
        <v>18</v>
      </c>
      <c r="I23" s="181" t="s">
        <v>11</v>
      </c>
      <c r="J23" s="71" t="s">
        <v>85</v>
      </c>
      <c r="K23" s="71" t="s">
        <v>52</v>
      </c>
      <c r="L23" s="183">
        <v>200000</v>
      </c>
      <c r="M23" s="191">
        <v>2696.26</v>
      </c>
      <c r="N23" s="181" t="s">
        <v>86</v>
      </c>
    </row>
    <row r="24" spans="1:14" s="62" customFormat="1" ht="14.25">
      <c r="A24" s="71" t="s">
        <v>87</v>
      </c>
      <c r="B24" s="71" t="s">
        <v>88</v>
      </c>
      <c r="C24" s="181" t="s">
        <v>15</v>
      </c>
      <c r="D24" s="185">
        <v>4286.62</v>
      </c>
      <c r="E24" s="181" t="s">
        <v>89</v>
      </c>
      <c r="F24" s="71" t="s">
        <v>90</v>
      </c>
      <c r="G24" s="71" t="s">
        <v>91</v>
      </c>
      <c r="H24" s="184">
        <v>8755</v>
      </c>
      <c r="I24" s="181" t="s">
        <v>11</v>
      </c>
      <c r="J24" s="71" t="s">
        <v>92</v>
      </c>
      <c r="K24" s="71" t="s">
        <v>52</v>
      </c>
      <c r="L24" s="183">
        <v>0</v>
      </c>
      <c r="M24" s="191">
        <v>0</v>
      </c>
      <c r="N24" s="183"/>
    </row>
    <row r="25" spans="1:14" s="62" customFormat="1" ht="14.25">
      <c r="A25" s="71" t="s">
        <v>93</v>
      </c>
      <c r="B25" s="71" t="s">
        <v>52</v>
      </c>
      <c r="C25" s="181" t="s">
        <v>15</v>
      </c>
      <c r="D25" s="185">
        <v>120780.58</v>
      </c>
      <c r="E25" s="181" t="s">
        <v>89</v>
      </c>
      <c r="F25" s="71" t="s">
        <v>94</v>
      </c>
      <c r="G25" s="71" t="s">
        <v>84</v>
      </c>
      <c r="H25" s="181" t="s">
        <v>15</v>
      </c>
      <c r="I25" s="181" t="s">
        <v>95</v>
      </c>
      <c r="J25" s="71" t="s">
        <v>96</v>
      </c>
      <c r="K25" s="71" t="s">
        <v>84</v>
      </c>
      <c r="L25" s="183">
        <v>0</v>
      </c>
      <c r="M25" s="191">
        <v>0</v>
      </c>
      <c r="N25" s="181" t="s">
        <v>77</v>
      </c>
    </row>
    <row r="26" spans="1:14" s="62" customFormat="1" ht="15.75" customHeight="1">
      <c r="A26" s="71" t="s">
        <v>97</v>
      </c>
      <c r="B26" s="71" t="s">
        <v>52</v>
      </c>
      <c r="C26" s="181" t="s">
        <v>15</v>
      </c>
      <c r="D26" s="185">
        <v>119445.17</v>
      </c>
      <c r="E26" s="181" t="s">
        <v>89</v>
      </c>
      <c r="F26" s="71" t="s">
        <v>98</v>
      </c>
      <c r="G26" s="71" t="s">
        <v>91</v>
      </c>
      <c r="H26" s="181" t="s">
        <v>15</v>
      </c>
      <c r="I26" s="181" t="s">
        <v>95</v>
      </c>
      <c r="J26" s="71" t="s">
        <v>99</v>
      </c>
      <c r="K26" s="71" t="s">
        <v>100</v>
      </c>
      <c r="L26" s="183">
        <v>90</v>
      </c>
      <c r="M26" s="191">
        <v>68</v>
      </c>
      <c r="N26" s="181" t="s">
        <v>101</v>
      </c>
    </row>
    <row r="27" spans="1:14" s="62" customFormat="1" ht="14.25">
      <c r="A27" s="71" t="s">
        <v>102</v>
      </c>
      <c r="B27" s="71" t="s">
        <v>52</v>
      </c>
      <c r="C27" s="181" t="s">
        <v>15</v>
      </c>
      <c r="D27" s="185">
        <v>154774.27</v>
      </c>
      <c r="E27" s="181" t="s">
        <v>89</v>
      </c>
      <c r="F27" s="71" t="s">
        <v>103</v>
      </c>
      <c r="G27" s="71" t="s">
        <v>84</v>
      </c>
      <c r="H27" s="182">
        <v>10876</v>
      </c>
      <c r="I27" s="181" t="s">
        <v>53</v>
      </c>
      <c r="J27" s="71" t="s">
        <v>104</v>
      </c>
      <c r="K27" s="71" t="s">
        <v>100</v>
      </c>
      <c r="L27" s="195">
        <v>60</v>
      </c>
      <c r="M27" s="191">
        <v>45</v>
      </c>
      <c r="N27" s="181" t="s">
        <v>53</v>
      </c>
    </row>
    <row r="28" spans="1:14" s="62" customFormat="1" ht="14.25">
      <c r="A28" s="71" t="s">
        <v>105</v>
      </c>
      <c r="B28" s="71" t="s">
        <v>52</v>
      </c>
      <c r="C28" s="181" t="s">
        <v>15</v>
      </c>
      <c r="D28" s="186">
        <v>53333</v>
      </c>
      <c r="E28" s="181" t="s">
        <v>89</v>
      </c>
      <c r="F28" s="71" t="s">
        <v>106</v>
      </c>
      <c r="G28" s="71" t="s">
        <v>84</v>
      </c>
      <c r="H28" s="182">
        <v>1033</v>
      </c>
      <c r="I28" s="181" t="s">
        <v>53</v>
      </c>
      <c r="J28" s="71" t="s">
        <v>107</v>
      </c>
      <c r="K28" s="71" t="s">
        <v>108</v>
      </c>
      <c r="L28" s="183">
        <v>0</v>
      </c>
      <c r="M28" s="191">
        <v>0</v>
      </c>
      <c r="N28" s="183"/>
    </row>
    <row r="29" spans="1:14" s="62" customFormat="1" ht="14.25">
      <c r="A29" s="71" t="s">
        <v>109</v>
      </c>
      <c r="B29" s="71" t="s">
        <v>52</v>
      </c>
      <c r="C29" s="181" t="s">
        <v>15</v>
      </c>
      <c r="D29" s="186">
        <v>0</v>
      </c>
      <c r="E29" s="181" t="s">
        <v>89</v>
      </c>
      <c r="F29" s="71" t="s">
        <v>110</v>
      </c>
      <c r="G29" s="71" t="s">
        <v>111</v>
      </c>
      <c r="H29" s="182">
        <v>3616</v>
      </c>
      <c r="I29" s="181" t="s">
        <v>53</v>
      </c>
      <c r="J29" s="71" t="s">
        <v>112</v>
      </c>
      <c r="K29" s="71" t="s">
        <v>113</v>
      </c>
      <c r="L29" s="183">
        <v>63400</v>
      </c>
      <c r="M29" s="191">
        <v>58000</v>
      </c>
      <c r="N29" s="181" t="s">
        <v>114</v>
      </c>
    </row>
    <row r="30" spans="1:14" s="62" customFormat="1" ht="14.25">
      <c r="A30" s="71" t="s">
        <v>115</v>
      </c>
      <c r="B30" s="71" t="s">
        <v>116</v>
      </c>
      <c r="C30" s="181" t="s">
        <v>15</v>
      </c>
      <c r="D30" s="187"/>
      <c r="E30" s="183"/>
      <c r="F30" s="71" t="s">
        <v>117</v>
      </c>
      <c r="G30" s="71" t="s">
        <v>111</v>
      </c>
      <c r="H30" s="181" t="s">
        <v>15</v>
      </c>
      <c r="I30" s="183"/>
      <c r="J30" s="71" t="s">
        <v>118</v>
      </c>
      <c r="K30" s="71" t="s">
        <v>82</v>
      </c>
      <c r="L30" s="183">
        <v>6</v>
      </c>
      <c r="M30" s="191">
        <v>2</v>
      </c>
      <c r="N30" s="181" t="s">
        <v>114</v>
      </c>
    </row>
    <row r="31" spans="1:14" s="62" customFormat="1" ht="14.25">
      <c r="A31" s="71" t="s">
        <v>119</v>
      </c>
      <c r="B31" s="71" t="s">
        <v>120</v>
      </c>
      <c r="C31" s="181" t="s">
        <v>15</v>
      </c>
      <c r="D31" s="187">
        <v>106000</v>
      </c>
      <c r="E31" s="181" t="s">
        <v>89</v>
      </c>
      <c r="F31" s="71" t="s">
        <v>121</v>
      </c>
      <c r="G31" s="71" t="s">
        <v>10</v>
      </c>
      <c r="H31" s="181">
        <v>0</v>
      </c>
      <c r="I31" s="181" t="s">
        <v>114</v>
      </c>
      <c r="J31" s="71" t="s">
        <v>122</v>
      </c>
      <c r="K31" s="71" t="s">
        <v>100</v>
      </c>
      <c r="L31" s="183">
        <v>98.5</v>
      </c>
      <c r="M31" s="191">
        <v>99.8</v>
      </c>
      <c r="N31" s="181" t="s">
        <v>114</v>
      </c>
    </row>
    <row r="32" spans="1:14" s="62" customFormat="1" ht="14.25">
      <c r="A32" s="71" t="s">
        <v>123</v>
      </c>
      <c r="B32" s="71" t="s">
        <v>20</v>
      </c>
      <c r="C32" s="181" t="s">
        <v>15</v>
      </c>
      <c r="D32" s="187">
        <v>2.284</v>
      </c>
      <c r="E32" s="181" t="s">
        <v>89</v>
      </c>
      <c r="F32" s="71" t="s">
        <v>124</v>
      </c>
      <c r="G32" s="71" t="s">
        <v>10</v>
      </c>
      <c r="H32" s="182">
        <v>25</v>
      </c>
      <c r="I32" s="181" t="s">
        <v>11</v>
      </c>
      <c r="J32" s="71" t="s">
        <v>125</v>
      </c>
      <c r="K32" s="71" t="s">
        <v>100</v>
      </c>
      <c r="L32" s="183">
        <v>97.6</v>
      </c>
      <c r="M32" s="192">
        <v>99.8</v>
      </c>
      <c r="N32" s="181" t="s">
        <v>114</v>
      </c>
    </row>
    <row r="33" spans="1:14" s="62" customFormat="1" ht="13.5" customHeight="1">
      <c r="A33" s="71" t="s">
        <v>126</v>
      </c>
      <c r="B33" s="135" t="s">
        <v>127</v>
      </c>
      <c r="C33" s="181" t="s">
        <v>15</v>
      </c>
      <c r="D33" s="187">
        <v>4500</v>
      </c>
      <c r="E33" s="181" t="s">
        <v>89</v>
      </c>
      <c r="F33" s="71" t="s">
        <v>128</v>
      </c>
      <c r="G33" s="71" t="s">
        <v>10</v>
      </c>
      <c r="H33" s="182">
        <v>80</v>
      </c>
      <c r="I33" s="181" t="s">
        <v>11</v>
      </c>
      <c r="J33" s="71" t="s">
        <v>129</v>
      </c>
      <c r="K33" s="71" t="s">
        <v>130</v>
      </c>
      <c r="L33" s="183">
        <v>6</v>
      </c>
      <c r="M33" s="192">
        <v>8</v>
      </c>
      <c r="N33" s="181" t="s">
        <v>114</v>
      </c>
    </row>
    <row r="34" spans="1:14" s="62" customFormat="1" ht="14.25">
      <c r="A34" s="71" t="s">
        <v>131</v>
      </c>
      <c r="B34" s="71" t="s">
        <v>20</v>
      </c>
      <c r="C34" s="181" t="s">
        <v>15</v>
      </c>
      <c r="D34" s="187">
        <v>219.07</v>
      </c>
      <c r="E34" s="181" t="s">
        <v>89</v>
      </c>
      <c r="F34" s="71" t="s">
        <v>132</v>
      </c>
      <c r="G34" s="71" t="s">
        <v>133</v>
      </c>
      <c r="H34" s="182">
        <v>72</v>
      </c>
      <c r="I34" s="181" t="s">
        <v>114</v>
      </c>
      <c r="J34" s="71" t="s">
        <v>134</v>
      </c>
      <c r="K34" s="71" t="s">
        <v>100</v>
      </c>
      <c r="L34" s="183">
        <v>90</v>
      </c>
      <c r="M34" s="192">
        <v>96.9</v>
      </c>
      <c r="N34" s="181" t="s">
        <v>101</v>
      </c>
    </row>
    <row r="35" spans="1:14" s="62" customFormat="1" ht="14.25">
      <c r="A35" s="71" t="s">
        <v>135</v>
      </c>
      <c r="B35" s="71" t="s">
        <v>20</v>
      </c>
      <c r="C35" s="181" t="s">
        <v>15</v>
      </c>
      <c r="D35" s="187">
        <v>10</v>
      </c>
      <c r="E35" s="181" t="s">
        <v>89</v>
      </c>
      <c r="F35" s="71" t="s">
        <v>136</v>
      </c>
      <c r="G35" s="71" t="s">
        <v>133</v>
      </c>
      <c r="H35" s="182">
        <v>99.8</v>
      </c>
      <c r="I35" s="181" t="s">
        <v>114</v>
      </c>
      <c r="J35" s="71" t="s">
        <v>137</v>
      </c>
      <c r="K35" s="71" t="s">
        <v>100</v>
      </c>
      <c r="L35" s="183">
        <v>65</v>
      </c>
      <c r="M35" s="191">
        <v>96.3</v>
      </c>
      <c r="N35" s="181" t="s">
        <v>101</v>
      </c>
    </row>
    <row r="36" spans="1:14" s="62" customFormat="1" ht="14.25">
      <c r="A36" s="71" t="s">
        <v>138</v>
      </c>
      <c r="B36" s="71" t="s">
        <v>139</v>
      </c>
      <c r="C36" s="181" t="s">
        <v>15</v>
      </c>
      <c r="D36" s="187">
        <v>6000</v>
      </c>
      <c r="E36" s="181" t="s">
        <v>95</v>
      </c>
      <c r="F36" s="71" t="s">
        <v>140</v>
      </c>
      <c r="G36" s="71" t="s">
        <v>141</v>
      </c>
      <c r="H36" s="182">
        <v>18500</v>
      </c>
      <c r="I36" s="181" t="s">
        <v>142</v>
      </c>
      <c r="J36" s="71" t="s">
        <v>143</v>
      </c>
      <c r="K36" s="71" t="s">
        <v>100</v>
      </c>
      <c r="L36" s="183">
        <v>95.79</v>
      </c>
      <c r="M36" s="191">
        <v>100</v>
      </c>
      <c r="N36" s="181" t="s">
        <v>101</v>
      </c>
    </row>
    <row r="37" spans="1:14" s="62" customFormat="1" ht="22.5">
      <c r="A37" s="71" t="s">
        <v>144</v>
      </c>
      <c r="B37" s="71"/>
      <c r="C37" s="181"/>
      <c r="D37" s="187"/>
      <c r="E37" s="183"/>
      <c r="F37" s="71" t="s">
        <v>145</v>
      </c>
      <c r="G37" s="71" t="s">
        <v>10</v>
      </c>
      <c r="H37" s="182">
        <v>0</v>
      </c>
      <c r="I37" s="181" t="s">
        <v>11</v>
      </c>
      <c r="J37" s="71" t="s">
        <v>146</v>
      </c>
      <c r="K37" s="71" t="s">
        <v>82</v>
      </c>
      <c r="L37" s="183">
        <v>1.25</v>
      </c>
      <c r="M37" s="191">
        <v>1</v>
      </c>
      <c r="N37" s="181" t="s">
        <v>101</v>
      </c>
    </row>
    <row r="38" spans="1:14" s="62" customFormat="1" ht="14.25">
      <c r="A38" s="71" t="s">
        <v>147</v>
      </c>
      <c r="B38" s="71" t="s">
        <v>33</v>
      </c>
      <c r="C38" s="183">
        <v>13.75</v>
      </c>
      <c r="D38" s="185">
        <v>83.002</v>
      </c>
      <c r="E38" s="181" t="s">
        <v>11</v>
      </c>
      <c r="F38" s="71" t="s">
        <v>148</v>
      </c>
      <c r="G38" s="71" t="s">
        <v>10</v>
      </c>
      <c r="H38" s="182">
        <v>0.86</v>
      </c>
      <c r="I38" s="181" t="s">
        <v>11</v>
      </c>
      <c r="J38" s="71" t="s">
        <v>149</v>
      </c>
      <c r="K38" s="71" t="s">
        <v>82</v>
      </c>
      <c r="L38" s="183">
        <v>33.39</v>
      </c>
      <c r="M38" s="191">
        <v>2.1</v>
      </c>
      <c r="N38" s="181" t="s">
        <v>101</v>
      </c>
    </row>
    <row r="39" spans="1:14" s="62" customFormat="1" ht="14.25">
      <c r="A39" s="71" t="s">
        <v>150</v>
      </c>
      <c r="B39" s="71" t="s">
        <v>33</v>
      </c>
      <c r="C39" s="183">
        <v>3.2</v>
      </c>
      <c r="D39" s="185">
        <v>9.334</v>
      </c>
      <c r="E39" s="181" t="s">
        <v>11</v>
      </c>
      <c r="F39" s="71" t="s">
        <v>151</v>
      </c>
      <c r="G39" s="71" t="s">
        <v>152</v>
      </c>
      <c r="H39" s="182">
        <v>24</v>
      </c>
      <c r="I39" s="181" t="s">
        <v>11</v>
      </c>
      <c r="J39" s="71" t="s">
        <v>153</v>
      </c>
      <c r="K39" s="71" t="s">
        <v>22</v>
      </c>
      <c r="L39" s="181" t="s">
        <v>15</v>
      </c>
      <c r="M39" s="191">
        <v>28.5724</v>
      </c>
      <c r="N39" s="181" t="s">
        <v>101</v>
      </c>
    </row>
    <row r="40" spans="1:14" s="62" customFormat="1" ht="14.25">
      <c r="A40" s="71" t="s">
        <v>154</v>
      </c>
      <c r="B40" s="71" t="s">
        <v>33</v>
      </c>
      <c r="C40" s="183">
        <v>7.44</v>
      </c>
      <c r="D40" s="185">
        <v>52.628</v>
      </c>
      <c r="E40" s="181" t="s">
        <v>11</v>
      </c>
      <c r="F40" s="71" t="s">
        <v>155</v>
      </c>
      <c r="G40" s="71" t="s">
        <v>141</v>
      </c>
      <c r="H40" s="182">
        <v>14</v>
      </c>
      <c r="I40" s="181" t="s">
        <v>11</v>
      </c>
      <c r="J40" s="71" t="s">
        <v>156</v>
      </c>
      <c r="K40" s="71" t="s">
        <v>22</v>
      </c>
      <c r="L40" s="181" t="s">
        <v>15</v>
      </c>
      <c r="M40" s="191">
        <v>3.7005</v>
      </c>
      <c r="N40" s="181" t="s">
        <v>101</v>
      </c>
    </row>
    <row r="41" spans="1:14" s="62" customFormat="1" ht="14.25">
      <c r="A41" s="71" t="s">
        <v>157</v>
      </c>
      <c r="B41" s="71" t="s">
        <v>33</v>
      </c>
      <c r="C41" s="183">
        <v>3.1</v>
      </c>
      <c r="D41" s="185">
        <v>21.04</v>
      </c>
      <c r="E41" s="181" t="s">
        <v>11</v>
      </c>
      <c r="F41" s="71" t="s">
        <v>158</v>
      </c>
      <c r="G41" s="71" t="s">
        <v>15</v>
      </c>
      <c r="H41" s="182"/>
      <c r="I41" s="183"/>
      <c r="J41" s="71"/>
      <c r="K41" s="71"/>
      <c r="L41" s="71"/>
      <c r="M41" s="71"/>
      <c r="N41" s="71"/>
    </row>
    <row r="42" spans="1:14" s="73" customFormat="1" ht="12.75">
      <c r="A42" s="71" t="s">
        <v>159</v>
      </c>
      <c r="B42" s="71" t="s">
        <v>33</v>
      </c>
      <c r="C42" s="181" t="s">
        <v>15</v>
      </c>
      <c r="D42" s="188">
        <v>7.4002</v>
      </c>
      <c r="E42" s="181" t="s">
        <v>160</v>
      </c>
      <c r="F42" s="71" t="s">
        <v>161</v>
      </c>
      <c r="G42" s="71" t="s">
        <v>100</v>
      </c>
      <c r="H42" s="182">
        <v>39.2</v>
      </c>
      <c r="I42" s="181" t="s">
        <v>86</v>
      </c>
      <c r="J42" s="71"/>
      <c r="K42" s="71"/>
      <c r="L42" s="71"/>
      <c r="M42" s="71"/>
      <c r="N42" s="71"/>
    </row>
    <row r="43" spans="1:14" s="62" customFormat="1" ht="14.25">
      <c r="A43" s="71" t="s">
        <v>162</v>
      </c>
      <c r="B43" s="71" t="s">
        <v>33</v>
      </c>
      <c r="C43" s="183">
        <v>0.3192</v>
      </c>
      <c r="D43" s="189">
        <v>2.0992</v>
      </c>
      <c r="E43" s="181" t="s">
        <v>11</v>
      </c>
      <c r="F43" s="71" t="s">
        <v>163</v>
      </c>
      <c r="G43" s="71" t="s">
        <v>164</v>
      </c>
      <c r="H43" s="182">
        <v>1.292</v>
      </c>
      <c r="I43" s="181" t="s">
        <v>165</v>
      </c>
      <c r="J43" s="71"/>
      <c r="K43" s="71"/>
      <c r="L43" s="71"/>
      <c r="M43" s="71"/>
      <c r="N43" s="71"/>
    </row>
    <row r="44" spans="1:14" s="62" customFormat="1" ht="14.25">
      <c r="A44" s="71" t="s">
        <v>166</v>
      </c>
      <c r="B44" s="71" t="s">
        <v>33</v>
      </c>
      <c r="C44" s="181" t="s">
        <v>15</v>
      </c>
      <c r="D44" s="185">
        <v>1.5998</v>
      </c>
      <c r="E44" s="181" t="s">
        <v>160</v>
      </c>
      <c r="F44" s="71" t="s">
        <v>167</v>
      </c>
      <c r="G44" s="71" t="s">
        <v>168</v>
      </c>
      <c r="H44" s="182">
        <v>6.5</v>
      </c>
      <c r="I44" s="181" t="s">
        <v>77</v>
      </c>
      <c r="J44" s="71"/>
      <c r="K44" s="71"/>
      <c r="L44" s="71"/>
      <c r="M44" s="71"/>
      <c r="N44" s="71"/>
    </row>
    <row r="45" spans="1:14" s="62" customFormat="1" ht="30.75">
      <c r="A45" s="71" t="s">
        <v>169</v>
      </c>
      <c r="B45" s="71" t="s">
        <v>33</v>
      </c>
      <c r="C45" s="181" t="s">
        <v>15</v>
      </c>
      <c r="D45" s="185">
        <v>12.5072</v>
      </c>
      <c r="E45" s="181" t="s">
        <v>11</v>
      </c>
      <c r="F45" s="71" t="s">
        <v>170</v>
      </c>
      <c r="G45" s="71" t="s">
        <v>15</v>
      </c>
      <c r="H45" s="190" t="s">
        <v>15</v>
      </c>
      <c r="I45" s="183"/>
      <c r="J45" s="74"/>
      <c r="K45" s="70"/>
      <c r="L45" s="68"/>
      <c r="M45" s="68"/>
      <c r="N45" s="68"/>
    </row>
    <row r="46" spans="1:14" s="62" customFormat="1" ht="30.75">
      <c r="A46" s="71" t="s">
        <v>171</v>
      </c>
      <c r="B46" s="71" t="s">
        <v>33</v>
      </c>
      <c r="C46" s="181" t="s">
        <v>15</v>
      </c>
      <c r="D46" s="185">
        <v>2.5974</v>
      </c>
      <c r="E46" s="181" t="s">
        <v>11</v>
      </c>
      <c r="F46" s="71" t="s">
        <v>172</v>
      </c>
      <c r="G46" s="71" t="s">
        <v>173</v>
      </c>
      <c r="H46" s="182">
        <v>23272.8</v>
      </c>
      <c r="I46" s="181" t="s">
        <v>13</v>
      </c>
      <c r="J46" s="69"/>
      <c r="K46" s="70"/>
      <c r="L46" s="68"/>
      <c r="M46" s="68"/>
      <c r="N46" s="68"/>
    </row>
    <row r="47" spans="1:14" s="75" customFormat="1" ht="30.75">
      <c r="A47" s="71" t="s">
        <v>174</v>
      </c>
      <c r="B47" s="71" t="s">
        <v>33</v>
      </c>
      <c r="C47" s="181" t="s">
        <v>15</v>
      </c>
      <c r="D47" s="185">
        <v>3.1163</v>
      </c>
      <c r="E47" s="181" t="s">
        <v>11</v>
      </c>
      <c r="F47" s="71" t="s">
        <v>175</v>
      </c>
      <c r="G47" s="71" t="s">
        <v>173</v>
      </c>
      <c r="H47" s="182">
        <v>6846.8</v>
      </c>
      <c r="I47" s="181" t="s">
        <v>13</v>
      </c>
      <c r="J47" s="69"/>
      <c r="K47" s="70"/>
      <c r="L47" s="68"/>
      <c r="M47" s="68"/>
      <c r="N47" s="68"/>
    </row>
    <row r="48" spans="1:14" s="62" customFormat="1" ht="30.75">
      <c r="A48" s="71" t="s">
        <v>176</v>
      </c>
      <c r="B48" s="71" t="s">
        <v>33</v>
      </c>
      <c r="C48" s="181" t="s">
        <v>15</v>
      </c>
      <c r="D48" s="185">
        <v>0.8781</v>
      </c>
      <c r="E48" s="181" t="s">
        <v>11</v>
      </c>
      <c r="F48" s="71" t="s">
        <v>177</v>
      </c>
      <c r="G48" s="71" t="s">
        <v>173</v>
      </c>
      <c r="H48" s="182">
        <v>4780</v>
      </c>
      <c r="I48" s="181" t="s">
        <v>178</v>
      </c>
      <c r="J48" s="74"/>
      <c r="K48" s="72"/>
      <c r="L48" s="68"/>
      <c r="M48" s="68"/>
      <c r="N48" s="68"/>
    </row>
    <row r="49" spans="1:14" s="62" customFormat="1" ht="30.75">
      <c r="A49" s="71" t="s">
        <v>179</v>
      </c>
      <c r="B49" s="71" t="s">
        <v>33</v>
      </c>
      <c r="C49" s="181" t="s">
        <v>15</v>
      </c>
      <c r="D49" s="185">
        <v>0.5384</v>
      </c>
      <c r="E49" s="181" t="s">
        <v>11</v>
      </c>
      <c r="F49" s="71" t="s">
        <v>180</v>
      </c>
      <c r="G49" s="71" t="s">
        <v>173</v>
      </c>
      <c r="H49" s="184">
        <v>11646</v>
      </c>
      <c r="I49" s="181" t="s">
        <v>13</v>
      </c>
      <c r="J49" s="69"/>
      <c r="K49" s="70"/>
      <c r="L49" s="68"/>
      <c r="M49" s="68"/>
      <c r="N49" s="68"/>
    </row>
    <row r="50" spans="1:14" s="62" customFormat="1" ht="30.75">
      <c r="A50" s="71" t="s">
        <v>181</v>
      </c>
      <c r="B50" s="71" t="s">
        <v>37</v>
      </c>
      <c r="C50" s="181" t="s">
        <v>15</v>
      </c>
      <c r="D50" s="185">
        <v>17400</v>
      </c>
      <c r="E50" s="181" t="s">
        <v>11</v>
      </c>
      <c r="F50" s="71" t="s">
        <v>182</v>
      </c>
      <c r="G50" s="71" t="s">
        <v>173</v>
      </c>
      <c r="H50" s="190" t="s">
        <v>15</v>
      </c>
      <c r="I50" s="181" t="s">
        <v>13</v>
      </c>
      <c r="J50" s="76"/>
      <c r="K50" s="77"/>
      <c r="L50" s="68"/>
      <c r="M50" s="68"/>
      <c r="N50" s="68"/>
    </row>
    <row r="51" spans="1:14" s="62" customFormat="1" ht="30.75">
      <c r="A51" s="71" t="s">
        <v>183</v>
      </c>
      <c r="B51" s="71" t="s">
        <v>37</v>
      </c>
      <c r="C51" s="183">
        <v>981</v>
      </c>
      <c r="D51" s="185">
        <v>5624</v>
      </c>
      <c r="E51" s="181" t="s">
        <v>11</v>
      </c>
      <c r="F51" s="71" t="s">
        <v>184</v>
      </c>
      <c r="G51" s="71" t="s">
        <v>173</v>
      </c>
      <c r="H51" s="182">
        <v>1208.3</v>
      </c>
      <c r="I51" s="181" t="s">
        <v>13</v>
      </c>
      <c r="J51" s="71"/>
      <c r="K51" s="77"/>
      <c r="L51" s="68"/>
      <c r="M51" s="68"/>
      <c r="N51" s="68"/>
    </row>
    <row r="52" spans="1:14" s="62" customFormat="1" ht="30.75">
      <c r="A52" s="71" t="s">
        <v>185</v>
      </c>
      <c r="B52" s="71" t="s">
        <v>133</v>
      </c>
      <c r="C52" s="183">
        <v>20</v>
      </c>
      <c r="D52" s="185">
        <v>36.7</v>
      </c>
      <c r="E52" s="183"/>
      <c r="F52" s="71"/>
      <c r="G52" s="71"/>
      <c r="H52" s="71"/>
      <c r="I52" s="71"/>
      <c r="J52" s="77"/>
      <c r="K52" s="77"/>
      <c r="L52" s="68"/>
      <c r="M52" s="68"/>
      <c r="N52" s="68"/>
    </row>
    <row r="53" s="62" customFormat="1" ht="14.25">
      <c r="J53" s="78"/>
    </row>
    <row r="54" spans="1:10" s="62" customFormat="1" ht="14.25" hidden="1">
      <c r="A54" s="62" t="s">
        <v>186</v>
      </c>
      <c r="B54" s="62">
        <v>101865</v>
      </c>
      <c r="C54" s="62">
        <v>36552</v>
      </c>
      <c r="D54" s="62">
        <f>B54-C54</f>
        <v>65313</v>
      </c>
      <c r="F54" s="62">
        <v>5264</v>
      </c>
      <c r="G54" s="62">
        <f aca="true" t="shared" si="0" ref="G54:G60">D54*F54</f>
        <v>343807632</v>
      </c>
      <c r="H54" s="62">
        <v>17400</v>
      </c>
      <c r="I54" s="62">
        <f aca="true" t="shared" si="1" ref="I54:I60">C54*H54</f>
        <v>636004800</v>
      </c>
      <c r="J54" s="78"/>
    </row>
    <row r="55" spans="1:14" s="62" customFormat="1" ht="14.25" hidden="1">
      <c r="A55" s="62" t="s">
        <v>187</v>
      </c>
      <c r="B55" s="62">
        <v>125363</v>
      </c>
      <c r="C55" s="62">
        <v>63558</v>
      </c>
      <c r="D55" s="62">
        <f aca="true" t="shared" si="2" ref="D55:D60">B55-C55</f>
        <v>61805</v>
      </c>
      <c r="F55" s="62">
        <v>4564</v>
      </c>
      <c r="G55" s="62">
        <f t="shared" si="0"/>
        <v>282078020</v>
      </c>
      <c r="H55" s="62">
        <v>16617</v>
      </c>
      <c r="I55" s="62">
        <f t="shared" si="1"/>
        <v>1056143286</v>
      </c>
      <c r="J55" s="78"/>
      <c r="M55" s="56"/>
      <c r="N55" s="56"/>
    </row>
    <row r="56" spans="1:14" s="62" customFormat="1" ht="14.25" hidden="1">
      <c r="A56" s="62" t="s">
        <v>188</v>
      </c>
      <c r="B56" s="62">
        <v>76626</v>
      </c>
      <c r="C56" s="62">
        <v>37355</v>
      </c>
      <c r="D56" s="62">
        <f t="shared" si="2"/>
        <v>39271</v>
      </c>
      <c r="F56" s="62">
        <v>5209</v>
      </c>
      <c r="G56" s="62">
        <f t="shared" si="0"/>
        <v>204562639</v>
      </c>
      <c r="H56" s="62">
        <v>17063</v>
      </c>
      <c r="I56" s="62">
        <f t="shared" si="1"/>
        <v>637388365</v>
      </c>
      <c r="J56" s="78"/>
      <c r="M56" s="56"/>
      <c r="N56" s="56"/>
    </row>
    <row r="57" spans="1:14" s="62" customFormat="1" ht="14.25" hidden="1">
      <c r="A57" s="62" t="s">
        <v>189</v>
      </c>
      <c r="B57" s="62">
        <v>89582</v>
      </c>
      <c r="C57" s="62">
        <v>29497</v>
      </c>
      <c r="D57" s="62">
        <f t="shared" si="2"/>
        <v>60085</v>
      </c>
      <c r="F57" s="62">
        <v>4301</v>
      </c>
      <c r="G57" s="62">
        <f t="shared" si="0"/>
        <v>258425585</v>
      </c>
      <c r="H57" s="62">
        <v>15545</v>
      </c>
      <c r="I57" s="62">
        <f t="shared" si="1"/>
        <v>458530865</v>
      </c>
      <c r="J57" s="78"/>
      <c r="L57" s="56"/>
      <c r="M57" s="56"/>
      <c r="N57" s="56"/>
    </row>
    <row r="58" spans="1:14" s="62" customFormat="1" ht="14.25" hidden="1">
      <c r="A58" s="62" t="s">
        <v>190</v>
      </c>
      <c r="B58" s="62">
        <v>34256</v>
      </c>
      <c r="C58" s="62">
        <v>13862</v>
      </c>
      <c r="D58" s="62">
        <f t="shared" si="2"/>
        <v>20394</v>
      </c>
      <c r="F58" s="62">
        <v>4403</v>
      </c>
      <c r="G58" s="62">
        <f t="shared" si="0"/>
        <v>89794782</v>
      </c>
      <c r="H58" s="62">
        <v>16135</v>
      </c>
      <c r="I58" s="62">
        <f t="shared" si="1"/>
        <v>223663370</v>
      </c>
      <c r="J58" s="78"/>
      <c r="L58" s="56"/>
      <c r="M58" s="56"/>
      <c r="N58" s="56"/>
    </row>
    <row r="59" spans="1:14" s="62" customFormat="1" ht="14.25" hidden="1">
      <c r="A59" s="62" t="s">
        <v>191</v>
      </c>
      <c r="B59" s="62">
        <v>76312</v>
      </c>
      <c r="C59" s="62">
        <v>29626</v>
      </c>
      <c r="D59" s="62">
        <f t="shared" si="2"/>
        <v>46686</v>
      </c>
      <c r="F59" s="62">
        <v>4386</v>
      </c>
      <c r="G59" s="62">
        <f t="shared" si="0"/>
        <v>204764796</v>
      </c>
      <c r="H59" s="62">
        <v>15890</v>
      </c>
      <c r="I59" s="62">
        <f t="shared" si="1"/>
        <v>470757140</v>
      </c>
      <c r="J59" s="78"/>
      <c r="L59" s="56"/>
      <c r="M59" s="56"/>
      <c r="N59" s="56"/>
    </row>
    <row r="60" spans="1:14" s="62" customFormat="1" ht="14.25" hidden="1">
      <c r="A60" s="62" t="s">
        <v>192</v>
      </c>
      <c r="B60" s="62">
        <v>109332</v>
      </c>
      <c r="C60" s="62">
        <v>31196</v>
      </c>
      <c r="D60" s="62">
        <f t="shared" si="2"/>
        <v>78136</v>
      </c>
      <c r="F60" s="62">
        <v>4570</v>
      </c>
      <c r="G60" s="62">
        <f t="shared" si="0"/>
        <v>357081520</v>
      </c>
      <c r="H60" s="62">
        <v>16103</v>
      </c>
      <c r="I60" s="62">
        <f t="shared" si="1"/>
        <v>502349188</v>
      </c>
      <c r="J60" s="78"/>
      <c r="L60" s="56"/>
      <c r="M60" s="56"/>
      <c r="N60" s="56"/>
    </row>
    <row r="61" spans="1:9" ht="14.25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4.25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4.25">
      <c r="A63" s="62"/>
      <c r="B63" s="62"/>
      <c r="C63" s="62"/>
      <c r="D63" s="62"/>
      <c r="E63" s="62"/>
      <c r="F63" s="62"/>
      <c r="G63" s="62"/>
      <c r="H63" s="62"/>
      <c r="I63" s="62"/>
    </row>
    <row r="64" spans="1:9" ht="14.25">
      <c r="A64" s="62"/>
      <c r="B64" s="62"/>
      <c r="C64" s="62"/>
      <c r="D64" s="62"/>
      <c r="E64" s="62"/>
      <c r="F64" s="62"/>
      <c r="G64" s="62"/>
      <c r="H64" s="62"/>
      <c r="I64" s="62"/>
    </row>
    <row r="65" spans="1:7" ht="14.25">
      <c r="A65" s="62"/>
      <c r="B65" s="62"/>
      <c r="C65" s="62"/>
      <c r="D65" s="62"/>
      <c r="E65" s="62"/>
      <c r="F65" s="62"/>
      <c r="G65" s="62"/>
    </row>
    <row r="66" spans="1:5" ht="14.25">
      <c r="A66" s="62"/>
      <c r="B66" s="62"/>
      <c r="C66" s="62"/>
      <c r="D66" s="62"/>
      <c r="E66" s="62"/>
    </row>
    <row r="67" spans="1:5" ht="14.25">
      <c r="A67" s="62"/>
      <c r="B67" s="62"/>
      <c r="C67" s="62"/>
      <c r="D67" s="62"/>
      <c r="E67" s="62"/>
    </row>
    <row r="68" spans="1:5" ht="14.25">
      <c r="A68" s="62"/>
      <c r="B68" s="62"/>
      <c r="C68" s="62"/>
      <c r="D68" s="62"/>
      <c r="E68" s="62"/>
    </row>
    <row r="69" spans="1:5" ht="14.25">
      <c r="A69" s="62"/>
      <c r="B69" s="62"/>
      <c r="C69" s="62"/>
      <c r="D69" s="62"/>
      <c r="E69" s="62"/>
    </row>
    <row r="70" spans="1:5" ht="14.25">
      <c r="A70" s="62"/>
      <c r="B70" s="62"/>
      <c r="C70" s="62"/>
      <c r="D70" s="62"/>
      <c r="E70" s="62"/>
    </row>
    <row r="71" spans="1:5" ht="14.25">
      <c r="A71" s="62"/>
      <c r="B71" s="62"/>
      <c r="C71" s="62"/>
      <c r="D71" s="62"/>
      <c r="E71" s="62"/>
    </row>
    <row r="72" spans="1:5" ht="14.25">
      <c r="A72" s="62"/>
      <c r="B72" s="62"/>
      <c r="C72" s="62"/>
      <c r="D72" s="62"/>
      <c r="E72" s="62"/>
    </row>
    <row r="73" spans="1:5" ht="14.25">
      <c r="A73" s="62"/>
      <c r="B73" s="62"/>
      <c r="C73" s="62"/>
      <c r="D73" s="62"/>
      <c r="E73" s="62"/>
    </row>
  </sheetData>
  <sheetProtection/>
  <mergeCells count="1">
    <mergeCell ref="A2:M2"/>
  </mergeCells>
  <printOptions horizontalCentered="1" verticalCentered="1"/>
  <pageMargins left="0.7479166666666667" right="0.7479166666666667" top="0.39305555555555555" bottom="0.39305555555555555" header="0.5111111111111111" footer="0.19652777777777777"/>
  <pageSetup firstPageNumber="11" useFirstPageNumber="1" horizontalDpi="600" verticalDpi="600" orientation="landscape" paperSize="8" scale="80"/>
  <headerFooter alignWithMargins="0">
    <oddFooter>&amp;C- &amp;P -</oddFooter>
  </headerFooter>
  <rowBreaks count="1" manualBreakCount="1">
    <brk id="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I8" sqref="I8"/>
    </sheetView>
  </sheetViews>
  <sheetFormatPr defaultColWidth="9.00390625" defaultRowHeight="14.25"/>
  <cols>
    <col min="1" max="1" width="27.75390625" style="80" customWidth="1"/>
    <col min="2" max="2" width="10.375" style="80" customWidth="1"/>
    <col min="3" max="3" width="13.50390625" style="90" customWidth="1"/>
    <col min="4" max="4" width="12.50390625" style="80" customWidth="1"/>
    <col min="5" max="5" width="14.375" style="80" customWidth="1"/>
    <col min="6" max="6" width="11.50390625" style="80" customWidth="1"/>
    <col min="7" max="7" width="9.00390625" style="80" bestFit="1" customWidth="1"/>
    <col min="8" max="16384" width="9.00390625" style="80" customWidth="1"/>
  </cols>
  <sheetData>
    <row r="1" spans="1:3" ht="26.25" customHeight="1">
      <c r="A1" s="338" t="s">
        <v>193</v>
      </c>
      <c r="C1" s="81"/>
    </row>
    <row r="2" spans="1:6" ht="27" customHeight="1">
      <c r="A2" s="734" t="s">
        <v>194</v>
      </c>
      <c r="B2" s="734"/>
      <c r="C2" s="734"/>
      <c r="D2" s="734"/>
      <c r="E2" s="734"/>
      <c r="F2" s="734"/>
    </row>
    <row r="3" spans="1:6" ht="33.75" customHeight="1">
      <c r="A3" s="128" t="s">
        <v>195</v>
      </c>
      <c r="B3" s="128" t="s">
        <v>3</v>
      </c>
      <c r="C3" s="128" t="s">
        <v>196</v>
      </c>
      <c r="D3" s="128" t="s">
        <v>197</v>
      </c>
      <c r="E3" s="128" t="s">
        <v>198</v>
      </c>
      <c r="F3" s="128" t="s">
        <v>199</v>
      </c>
    </row>
    <row r="4" spans="1:6" ht="33.75" customHeight="1">
      <c r="A4" s="127" t="s">
        <v>200</v>
      </c>
      <c r="B4" s="128"/>
      <c r="C4" s="129"/>
      <c r="D4" s="126"/>
      <c r="E4" s="126"/>
      <c r="F4" s="82"/>
    </row>
    <row r="5" spans="1:6" ht="33.75" customHeight="1">
      <c r="A5" s="130" t="s">
        <v>201</v>
      </c>
      <c r="B5" s="133" t="s">
        <v>173</v>
      </c>
      <c r="C5" s="196">
        <v>95800</v>
      </c>
      <c r="D5" s="196">
        <v>1034000</v>
      </c>
      <c r="E5" s="196">
        <v>2800000</v>
      </c>
      <c r="F5" s="61"/>
    </row>
    <row r="6" spans="1:6" ht="25.5" customHeight="1">
      <c r="A6" s="130" t="s">
        <v>202</v>
      </c>
      <c r="B6" s="133" t="s">
        <v>133</v>
      </c>
      <c r="C6" s="136">
        <v>18.8</v>
      </c>
      <c r="D6" s="136">
        <v>48.5</v>
      </c>
      <c r="E6" s="136">
        <v>27.23</v>
      </c>
      <c r="F6" s="61"/>
    </row>
    <row r="7" spans="1:6" ht="25.5" customHeight="1">
      <c r="A7" s="130" t="s">
        <v>203</v>
      </c>
      <c r="B7" s="133" t="s">
        <v>37</v>
      </c>
      <c r="C7" s="136">
        <v>502</v>
      </c>
      <c r="D7" s="136">
        <v>6353</v>
      </c>
      <c r="E7" s="136">
        <v>11097</v>
      </c>
      <c r="F7" s="61"/>
    </row>
    <row r="8" spans="1:6" ht="25.5" customHeight="1">
      <c r="A8" s="130" t="s">
        <v>204</v>
      </c>
      <c r="B8" s="133" t="s">
        <v>133</v>
      </c>
      <c r="C8" s="136">
        <v>48.7</v>
      </c>
      <c r="D8" s="136">
        <v>64.1</v>
      </c>
      <c r="E8" s="136">
        <v>21</v>
      </c>
      <c r="F8" s="61"/>
    </row>
    <row r="9" spans="1:6" ht="25.5" customHeight="1">
      <c r="A9" s="130" t="s">
        <v>205</v>
      </c>
      <c r="B9" s="133" t="s">
        <v>37</v>
      </c>
      <c r="C9" s="136">
        <v>2340</v>
      </c>
      <c r="D9" s="136">
        <v>2120</v>
      </c>
      <c r="E9" s="136">
        <v>3378</v>
      </c>
      <c r="F9" s="133"/>
    </row>
    <row r="10" spans="1:6" ht="25.5" customHeight="1">
      <c r="A10" s="130" t="s">
        <v>206</v>
      </c>
      <c r="B10" s="49" t="s">
        <v>133</v>
      </c>
      <c r="C10" s="136">
        <v>25</v>
      </c>
      <c r="D10" s="136">
        <v>9.98</v>
      </c>
      <c r="E10" s="136">
        <v>9.9</v>
      </c>
      <c r="F10" s="133"/>
    </row>
    <row r="11" spans="1:6" ht="25.5" customHeight="1">
      <c r="A11" s="130" t="s">
        <v>207</v>
      </c>
      <c r="B11" s="49" t="s">
        <v>37</v>
      </c>
      <c r="C11" s="136">
        <v>685</v>
      </c>
      <c r="D11" s="136">
        <v>1947</v>
      </c>
      <c r="E11" s="136">
        <v>5446</v>
      </c>
      <c r="F11" s="133"/>
    </row>
    <row r="12" spans="1:6" ht="25.5" customHeight="1">
      <c r="A12" s="130" t="s">
        <v>208</v>
      </c>
      <c r="B12" s="49" t="s">
        <v>133</v>
      </c>
      <c r="C12" s="136">
        <v>23.42</v>
      </c>
      <c r="D12" s="136">
        <v>23.3</v>
      </c>
      <c r="E12" s="136">
        <v>23</v>
      </c>
      <c r="F12" s="133"/>
    </row>
    <row r="13" spans="1:6" ht="25.5" customHeight="1">
      <c r="A13" s="131" t="s">
        <v>209</v>
      </c>
      <c r="B13" s="49" t="s">
        <v>133</v>
      </c>
      <c r="C13" s="136">
        <v>36.7</v>
      </c>
      <c r="D13" s="136">
        <v>41.4</v>
      </c>
      <c r="E13" s="136">
        <v>55.4</v>
      </c>
      <c r="F13" s="133"/>
    </row>
    <row r="14" spans="1:6" ht="30" customHeight="1">
      <c r="A14" s="130" t="s">
        <v>210</v>
      </c>
      <c r="B14" s="49" t="s">
        <v>37</v>
      </c>
      <c r="C14" s="136">
        <v>860</v>
      </c>
      <c r="D14" s="136">
        <v>1264</v>
      </c>
      <c r="E14" s="136">
        <v>1857</v>
      </c>
      <c r="F14" s="133"/>
    </row>
    <row r="15" spans="1:6" ht="30" customHeight="1">
      <c r="A15" s="130" t="s">
        <v>211</v>
      </c>
      <c r="B15" s="49" t="s">
        <v>37</v>
      </c>
      <c r="C15" s="136">
        <v>250</v>
      </c>
      <c r="D15" s="136">
        <v>503</v>
      </c>
      <c r="E15" s="136">
        <v>1011</v>
      </c>
      <c r="F15" s="133"/>
    </row>
    <row r="16" spans="1:6" ht="30" customHeight="1">
      <c r="A16" s="130" t="s">
        <v>212</v>
      </c>
      <c r="B16" s="49" t="s">
        <v>37</v>
      </c>
      <c r="C16" s="136">
        <v>139</v>
      </c>
      <c r="D16" s="136">
        <v>346</v>
      </c>
      <c r="E16" s="136">
        <v>861</v>
      </c>
      <c r="F16" s="133"/>
    </row>
    <row r="17" spans="1:6" ht="27" customHeight="1">
      <c r="A17" s="94" t="s">
        <v>213</v>
      </c>
      <c r="B17" s="49" t="s">
        <v>133</v>
      </c>
      <c r="C17" s="136">
        <v>72</v>
      </c>
      <c r="D17" s="136">
        <v>96</v>
      </c>
      <c r="E17" s="136">
        <v>98</v>
      </c>
      <c r="F17" s="133"/>
    </row>
    <row r="18" spans="1:6" ht="25.5" customHeight="1">
      <c r="A18" s="130" t="s">
        <v>214</v>
      </c>
      <c r="B18" s="49" t="s">
        <v>82</v>
      </c>
      <c r="C18" s="197">
        <v>5.29</v>
      </c>
      <c r="D18" s="136">
        <v>6.3</v>
      </c>
      <c r="E18" s="136">
        <v>6.35</v>
      </c>
      <c r="F18" s="133"/>
    </row>
    <row r="19" spans="1:6" ht="25.5" customHeight="1">
      <c r="A19" s="131" t="s">
        <v>215</v>
      </c>
      <c r="B19" s="108" t="s">
        <v>133</v>
      </c>
      <c r="C19" s="198">
        <v>20</v>
      </c>
      <c r="D19" s="199">
        <v>16.95</v>
      </c>
      <c r="E19" s="199">
        <v>15</v>
      </c>
      <c r="F19" s="133"/>
    </row>
    <row r="20" spans="1:6" ht="25.5" customHeight="1">
      <c r="A20" s="131" t="s">
        <v>216</v>
      </c>
      <c r="B20" s="108" t="s">
        <v>133</v>
      </c>
      <c r="C20" s="199">
        <v>20</v>
      </c>
      <c r="D20" s="199">
        <v>17</v>
      </c>
      <c r="E20" s="199">
        <v>10</v>
      </c>
      <c r="F20" s="133"/>
    </row>
    <row r="21" spans="1:6" ht="25.5" customHeight="1">
      <c r="A21" s="130" t="s">
        <v>217</v>
      </c>
      <c r="B21" s="49" t="s">
        <v>133</v>
      </c>
      <c r="C21" s="199">
        <v>39.2</v>
      </c>
      <c r="D21" s="199">
        <v>40</v>
      </c>
      <c r="E21" s="199">
        <v>42</v>
      </c>
      <c r="F21" s="133"/>
    </row>
    <row r="22" spans="1:6" ht="25.5" customHeight="1">
      <c r="A22" s="132" t="s">
        <v>218</v>
      </c>
      <c r="B22" s="49"/>
      <c r="C22" s="136"/>
      <c r="D22" s="136"/>
      <c r="E22" s="136"/>
      <c r="F22" s="61"/>
    </row>
    <row r="23" spans="1:6" ht="25.5" customHeight="1">
      <c r="A23" s="91" t="s">
        <v>219</v>
      </c>
      <c r="B23" s="92" t="s">
        <v>220</v>
      </c>
      <c r="C23" s="136"/>
      <c r="D23" s="136"/>
      <c r="E23" s="136"/>
      <c r="F23" s="61"/>
    </row>
    <row r="24" spans="1:6" ht="25.5" customHeight="1">
      <c r="A24" s="84" t="s">
        <v>221</v>
      </c>
      <c r="B24" s="85"/>
      <c r="C24" s="87"/>
      <c r="D24" s="88"/>
      <c r="E24" s="88"/>
      <c r="F24" s="83"/>
    </row>
    <row r="25" spans="1:5" ht="25.5" customHeight="1">
      <c r="A25" s="735" t="s">
        <v>222</v>
      </c>
      <c r="B25" s="736"/>
      <c r="C25" s="736"/>
      <c r="D25" s="736"/>
      <c r="E25" s="736"/>
    </row>
    <row r="26" ht="25.5" customHeight="1">
      <c r="A26" s="89" t="s">
        <v>223</v>
      </c>
    </row>
    <row r="27" ht="25.5" customHeight="1">
      <c r="A27" s="89" t="s">
        <v>224</v>
      </c>
    </row>
    <row r="28" ht="25.5" customHeight="1"/>
    <row r="29" ht="25.5" customHeight="1"/>
    <row r="31" ht="30.75" customHeight="1"/>
  </sheetData>
  <sheetProtection/>
  <mergeCells count="2">
    <mergeCell ref="A2:F2"/>
    <mergeCell ref="A25:E25"/>
  </mergeCells>
  <printOptions horizontalCentered="1"/>
  <pageMargins left="0.7868055555555555" right="0.7868055555555555" top="0.9840277777777777" bottom="0.9840277777777777" header="0.5111111111111111" footer="0.5111111111111111"/>
  <pageSetup firstPageNumber="12" useFirstPageNumber="1" horizontalDpi="600" verticalDpi="600" orientation="portrait" paperSize="9" scale="85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31.125" style="0" customWidth="1"/>
    <col min="2" max="2" width="7.25390625" style="0" customWidth="1"/>
    <col min="3" max="3" width="10.875" style="32" customWidth="1"/>
    <col min="4" max="4" width="9.625" style="32" customWidth="1"/>
    <col min="5" max="5" width="10.00390625" style="32" customWidth="1"/>
    <col min="6" max="6" width="7.375" style="0" customWidth="1"/>
  </cols>
  <sheetData>
    <row r="1" ht="20.25" customHeight="1">
      <c r="A1" s="337" t="s">
        <v>225</v>
      </c>
    </row>
    <row r="2" spans="1:6" ht="29.25" customHeight="1">
      <c r="A2" s="737" t="s">
        <v>226</v>
      </c>
      <c r="B2" s="737"/>
      <c r="C2" s="737"/>
      <c r="D2" s="737"/>
      <c r="E2" s="737"/>
      <c r="F2" s="737"/>
    </row>
    <row r="3" spans="1:6" ht="36" customHeight="1">
      <c r="A3" s="156" t="s">
        <v>195</v>
      </c>
      <c r="B3" s="330" t="s">
        <v>3</v>
      </c>
      <c r="C3" s="330" t="s">
        <v>196</v>
      </c>
      <c r="D3" s="330" t="s">
        <v>197</v>
      </c>
      <c r="E3" s="330" t="s">
        <v>198</v>
      </c>
      <c r="F3" s="330" t="s">
        <v>199</v>
      </c>
    </row>
    <row r="4" spans="1:6" ht="36" customHeight="1">
      <c r="A4" s="331" t="s">
        <v>227</v>
      </c>
      <c r="B4" s="325" t="s">
        <v>22</v>
      </c>
      <c r="C4" s="200">
        <v>8.84</v>
      </c>
      <c r="D4" s="200">
        <v>5</v>
      </c>
      <c r="E4" s="200">
        <v>3.84</v>
      </c>
      <c r="F4" s="86"/>
    </row>
    <row r="5" spans="1:6" ht="21.75" customHeight="1">
      <c r="A5" s="331" t="s">
        <v>228</v>
      </c>
      <c r="B5" s="325" t="s">
        <v>10</v>
      </c>
      <c r="C5" s="200">
        <v>138</v>
      </c>
      <c r="D5" s="200">
        <v>120</v>
      </c>
      <c r="E5" s="200">
        <v>141</v>
      </c>
      <c r="F5" s="104" t="s">
        <v>13</v>
      </c>
    </row>
    <row r="6" spans="1:6" ht="21.75" customHeight="1">
      <c r="A6" s="156" t="s">
        <v>229</v>
      </c>
      <c r="B6" s="109" t="s">
        <v>15</v>
      </c>
      <c r="C6" s="200"/>
      <c r="D6" s="200"/>
      <c r="E6" s="200"/>
      <c r="F6" s="104"/>
    </row>
    <row r="7" spans="1:6" ht="21.75" customHeight="1">
      <c r="A7" s="156" t="s">
        <v>230</v>
      </c>
      <c r="B7" s="298" t="s">
        <v>231</v>
      </c>
      <c r="C7" s="200">
        <v>602</v>
      </c>
      <c r="D7" s="200">
        <v>17300</v>
      </c>
      <c r="E7" s="200">
        <v>6250</v>
      </c>
      <c r="F7" s="104" t="s">
        <v>13</v>
      </c>
    </row>
    <row r="8" spans="1:6" ht="21.75" customHeight="1">
      <c r="A8" s="156" t="s">
        <v>232</v>
      </c>
      <c r="B8" s="298" t="s">
        <v>141</v>
      </c>
      <c r="C8" s="200">
        <v>3073</v>
      </c>
      <c r="D8" s="200">
        <v>79000</v>
      </c>
      <c r="E8" s="200">
        <v>25000</v>
      </c>
      <c r="F8" s="104" t="s">
        <v>13</v>
      </c>
    </row>
    <row r="9" spans="1:6" ht="21.75" customHeight="1">
      <c r="A9" s="331" t="s">
        <v>233</v>
      </c>
      <c r="B9" s="298" t="s">
        <v>22</v>
      </c>
      <c r="C9" s="200">
        <v>4</v>
      </c>
      <c r="D9" s="200">
        <v>7</v>
      </c>
      <c r="E9" s="200">
        <v>7</v>
      </c>
      <c r="F9" s="104" t="s">
        <v>234</v>
      </c>
    </row>
    <row r="10" spans="1:6" ht="21.75" customHeight="1">
      <c r="A10" s="331" t="s">
        <v>235</v>
      </c>
      <c r="B10" s="298" t="s">
        <v>10</v>
      </c>
      <c r="C10" s="200">
        <v>189</v>
      </c>
      <c r="D10" s="200">
        <v>343</v>
      </c>
      <c r="E10" s="200">
        <v>361</v>
      </c>
      <c r="F10" s="104" t="s">
        <v>49</v>
      </c>
    </row>
    <row r="11" spans="1:6" ht="21.75" customHeight="1">
      <c r="A11" s="331" t="s">
        <v>236</v>
      </c>
      <c r="B11" s="298" t="s">
        <v>231</v>
      </c>
      <c r="C11" s="200">
        <v>12.8</v>
      </c>
      <c r="D11" s="200">
        <v>15.4</v>
      </c>
      <c r="E11" s="200">
        <v>5</v>
      </c>
      <c r="F11" s="104" t="s">
        <v>95</v>
      </c>
    </row>
    <row r="12" spans="1:6" ht="21.75" customHeight="1">
      <c r="A12" s="331" t="s">
        <v>237</v>
      </c>
      <c r="B12" s="298" t="s">
        <v>231</v>
      </c>
      <c r="C12" s="200">
        <v>3.25</v>
      </c>
      <c r="D12" s="200">
        <v>3.25</v>
      </c>
      <c r="E12" s="200">
        <v>1.56</v>
      </c>
      <c r="F12" s="104" t="s">
        <v>95</v>
      </c>
    </row>
    <row r="13" spans="1:6" ht="21.75" customHeight="1">
      <c r="A13" s="331" t="s">
        <v>238</v>
      </c>
      <c r="B13" s="298" t="s">
        <v>10</v>
      </c>
      <c r="C13" s="200">
        <v>1041</v>
      </c>
      <c r="D13" s="200">
        <v>1278</v>
      </c>
      <c r="E13" s="200">
        <v>1828</v>
      </c>
      <c r="F13" s="104" t="s">
        <v>49</v>
      </c>
    </row>
    <row r="14" spans="1:6" ht="21.75" customHeight="1">
      <c r="A14" s="331" t="s">
        <v>239</v>
      </c>
      <c r="B14" s="298" t="s">
        <v>133</v>
      </c>
      <c r="C14" s="200">
        <v>1828</v>
      </c>
      <c r="D14" s="200">
        <v>1828</v>
      </c>
      <c r="E14" s="200">
        <v>1828</v>
      </c>
      <c r="F14" s="104" t="s">
        <v>58</v>
      </c>
    </row>
    <row r="15" spans="1:6" ht="21.75" customHeight="1">
      <c r="A15" s="331" t="s">
        <v>240</v>
      </c>
      <c r="B15" s="298" t="s">
        <v>10</v>
      </c>
      <c r="C15" s="200">
        <v>1792</v>
      </c>
      <c r="D15" s="200">
        <v>1828</v>
      </c>
      <c r="E15" s="200">
        <v>1828</v>
      </c>
      <c r="F15" s="104" t="s">
        <v>241</v>
      </c>
    </row>
    <row r="16" spans="1:6" ht="21.75" customHeight="1">
      <c r="A16" s="331" t="s">
        <v>242</v>
      </c>
      <c r="B16" s="298" t="s">
        <v>10</v>
      </c>
      <c r="C16" s="200">
        <v>1792</v>
      </c>
      <c r="D16" s="200">
        <v>1828</v>
      </c>
      <c r="E16" s="200">
        <v>1828</v>
      </c>
      <c r="F16" s="104" t="s">
        <v>243</v>
      </c>
    </row>
    <row r="17" spans="1:6" ht="21.75" customHeight="1">
      <c r="A17" s="331" t="s">
        <v>244</v>
      </c>
      <c r="B17" s="298" t="s">
        <v>231</v>
      </c>
      <c r="C17" s="200">
        <v>6000</v>
      </c>
      <c r="D17" s="200">
        <v>8000</v>
      </c>
      <c r="E17" s="200">
        <v>10000</v>
      </c>
      <c r="F17" s="104" t="s">
        <v>245</v>
      </c>
    </row>
    <row r="18" spans="1:6" ht="21.75" customHeight="1">
      <c r="A18" s="331" t="s">
        <v>246</v>
      </c>
      <c r="B18" s="298" t="s">
        <v>100</v>
      </c>
      <c r="C18" s="200">
        <v>90</v>
      </c>
      <c r="D18" s="200">
        <v>93</v>
      </c>
      <c r="E18" s="200">
        <v>96</v>
      </c>
      <c r="F18" s="104" t="s">
        <v>114</v>
      </c>
    </row>
    <row r="19" spans="1:6" ht="21.75" customHeight="1">
      <c r="A19" s="331" t="s">
        <v>247</v>
      </c>
      <c r="B19" s="298" t="s">
        <v>231</v>
      </c>
      <c r="C19" s="200">
        <v>1600</v>
      </c>
      <c r="D19" s="200">
        <v>3000</v>
      </c>
      <c r="E19" s="200">
        <v>5000</v>
      </c>
      <c r="F19" s="104" t="s">
        <v>245</v>
      </c>
    </row>
    <row r="20" spans="1:6" ht="21.75" customHeight="1">
      <c r="A20" s="331" t="s">
        <v>248</v>
      </c>
      <c r="B20" s="298" t="s">
        <v>100</v>
      </c>
      <c r="C20" s="200">
        <v>96.3</v>
      </c>
      <c r="D20" s="200">
        <v>100</v>
      </c>
      <c r="E20" s="200">
        <v>100</v>
      </c>
      <c r="F20" s="104" t="s">
        <v>101</v>
      </c>
    </row>
    <row r="21" spans="1:6" ht="21.75" customHeight="1">
      <c r="A21" s="331" t="s">
        <v>249</v>
      </c>
      <c r="B21" s="298" t="s">
        <v>100</v>
      </c>
      <c r="C21" s="200">
        <v>96.95</v>
      </c>
      <c r="D21" s="200">
        <v>100</v>
      </c>
      <c r="E21" s="200">
        <v>100</v>
      </c>
      <c r="F21" s="104" t="s">
        <v>101</v>
      </c>
    </row>
    <row r="22" spans="1:6" ht="15.75" customHeight="1">
      <c r="A22" s="738" t="s">
        <v>250</v>
      </c>
      <c r="B22" s="738"/>
      <c r="C22" s="738"/>
      <c r="D22" s="738"/>
      <c r="E22" s="738"/>
      <c r="F22" s="738"/>
    </row>
    <row r="23" spans="1:6" ht="14.25" customHeight="1">
      <c r="A23" s="332" t="s">
        <v>251</v>
      </c>
      <c r="B23" s="332"/>
      <c r="C23" s="333"/>
      <c r="D23" s="334"/>
      <c r="E23" s="334"/>
      <c r="F23" s="335"/>
    </row>
    <row r="24" spans="1:6" s="22" customFormat="1" ht="23.25" customHeight="1">
      <c r="A24" s="739" t="s">
        <v>252</v>
      </c>
      <c r="B24" s="739"/>
      <c r="C24" s="739"/>
      <c r="D24" s="739"/>
      <c r="E24" s="739"/>
      <c r="F24" s="739"/>
    </row>
    <row r="25" spans="1:6" ht="28.5" customHeight="1">
      <c r="A25" s="740" t="s">
        <v>253</v>
      </c>
      <c r="B25" s="740"/>
      <c r="C25" s="740"/>
      <c r="D25" s="740"/>
      <c r="E25" s="740"/>
      <c r="F25" s="740"/>
    </row>
    <row r="26" spans="1:6" ht="14.25">
      <c r="A26" s="332" t="s">
        <v>254</v>
      </c>
      <c r="B26" s="223"/>
      <c r="C26" s="336"/>
      <c r="D26" s="336"/>
      <c r="E26" s="336"/>
      <c r="F26" s="223"/>
    </row>
    <row r="27" spans="1:6" ht="15" customHeight="1">
      <c r="A27" s="332" t="s">
        <v>255</v>
      </c>
      <c r="B27" s="335"/>
      <c r="C27" s="334"/>
      <c r="D27" s="334"/>
      <c r="E27" s="334"/>
      <c r="F27" s="335"/>
    </row>
    <row r="28" spans="1:6" ht="14.25">
      <c r="A28" s="332" t="s">
        <v>256</v>
      </c>
      <c r="B28" s="223"/>
      <c r="C28" s="336"/>
      <c r="D28" s="336"/>
      <c r="E28" s="336"/>
      <c r="F28" s="223"/>
    </row>
  </sheetData>
  <sheetProtection/>
  <mergeCells count="4">
    <mergeCell ref="A2:F2"/>
    <mergeCell ref="A22:F22"/>
    <mergeCell ref="A24:F24"/>
    <mergeCell ref="A25:F25"/>
  </mergeCells>
  <printOptions horizontalCentered="1"/>
  <pageMargins left="0.7868055555555555" right="0.7868055555555555" top="0.7083333333333334" bottom="0.7083333333333334" header="0.5111111111111111" footer="0.5111111111111111"/>
  <pageSetup firstPageNumber="13" useFirstPageNumber="1" horizontalDpi="600" verticalDpi="600" orientation="portrait" paperSize="9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9" sqref="B9:E9"/>
    </sheetView>
  </sheetViews>
  <sheetFormatPr defaultColWidth="9.00390625" defaultRowHeight="14.25"/>
  <cols>
    <col min="1" max="1" width="18.875" style="0" customWidth="1"/>
    <col min="2" max="2" width="11.75390625" style="0" customWidth="1"/>
    <col min="3" max="3" width="12.625" style="0" customWidth="1"/>
    <col min="4" max="4" width="11.75390625" style="0" customWidth="1"/>
    <col min="5" max="5" width="12.50390625" style="0" customWidth="1"/>
    <col min="6" max="6" width="15.25390625" style="0" customWidth="1"/>
    <col min="7" max="7" width="17.00390625" style="0" customWidth="1"/>
    <col min="8" max="8" width="9.625" style="0" customWidth="1"/>
    <col min="9" max="9" width="7.875" style="0" customWidth="1"/>
    <col min="10" max="11" width="7.75390625" style="0" customWidth="1"/>
    <col min="12" max="12" width="7.125" style="0" customWidth="1"/>
    <col min="13" max="13" width="11.00390625" style="0" customWidth="1"/>
  </cols>
  <sheetData>
    <row r="1" spans="1:12" ht="22.5" customHeight="1">
      <c r="A1" s="347" t="s">
        <v>257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 customHeight="1">
      <c r="A2" s="37"/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ht="31.5" customHeight="1">
      <c r="A3" s="749" t="s">
        <v>258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</row>
    <row r="4" spans="1:13" ht="15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5"/>
      <c r="L4" s="346" t="s">
        <v>259</v>
      </c>
      <c r="M4" s="344"/>
    </row>
    <row r="5" spans="1:13" ht="15" customHeight="1">
      <c r="A5" s="741" t="s">
        <v>260</v>
      </c>
      <c r="B5" s="750" t="s">
        <v>261</v>
      </c>
      <c r="C5" s="750"/>
      <c r="D5" s="750"/>
      <c r="E5" s="750"/>
      <c r="F5" s="750"/>
      <c r="G5" s="750"/>
      <c r="H5" s="751" t="s">
        <v>262</v>
      </c>
      <c r="I5" s="752"/>
      <c r="J5" s="752"/>
      <c r="K5" s="752"/>
      <c r="L5" s="744"/>
      <c r="M5" s="741" t="s">
        <v>199</v>
      </c>
    </row>
    <row r="6" spans="1:13" ht="21" customHeight="1">
      <c r="A6" s="742"/>
      <c r="B6" s="741" t="s">
        <v>263</v>
      </c>
      <c r="C6" s="751" t="s">
        <v>264</v>
      </c>
      <c r="D6" s="752"/>
      <c r="E6" s="744"/>
      <c r="F6" s="741" t="s">
        <v>265</v>
      </c>
      <c r="G6" s="744" t="s">
        <v>266</v>
      </c>
      <c r="H6" s="741" t="s">
        <v>267</v>
      </c>
      <c r="I6" s="741" t="s">
        <v>268</v>
      </c>
      <c r="J6" s="741" t="s">
        <v>269</v>
      </c>
      <c r="K6" s="741" t="s">
        <v>265</v>
      </c>
      <c r="L6" s="744" t="s">
        <v>266</v>
      </c>
      <c r="M6" s="742"/>
    </row>
    <row r="7" spans="1:13" ht="15" customHeight="1">
      <c r="A7" s="742"/>
      <c r="B7" s="742"/>
      <c r="C7" s="753" t="s">
        <v>270</v>
      </c>
      <c r="D7" s="753" t="s">
        <v>271</v>
      </c>
      <c r="E7" s="753" t="s">
        <v>269</v>
      </c>
      <c r="F7" s="747"/>
      <c r="G7" s="745"/>
      <c r="H7" s="742"/>
      <c r="I7" s="742"/>
      <c r="J7" s="742"/>
      <c r="K7" s="747"/>
      <c r="L7" s="745"/>
      <c r="M7" s="742"/>
    </row>
    <row r="8" spans="1:13" ht="15" customHeight="1">
      <c r="A8" s="743"/>
      <c r="B8" s="743"/>
      <c r="C8" s="753"/>
      <c r="D8" s="753"/>
      <c r="E8" s="753"/>
      <c r="F8" s="748"/>
      <c r="G8" s="746"/>
      <c r="H8" s="743"/>
      <c r="I8" s="743"/>
      <c r="J8" s="743"/>
      <c r="K8" s="748"/>
      <c r="L8" s="746"/>
      <c r="M8" s="743"/>
    </row>
    <row r="9" spans="1:13" ht="27.75" customHeight="1">
      <c r="A9" s="26" t="s">
        <v>263</v>
      </c>
      <c r="B9" s="114">
        <f aca="true" t="shared" si="0" ref="B9:G9">SUM(B10,B16,B22,B27,B34,B38)</f>
        <v>25252542.8</v>
      </c>
      <c r="C9" s="114">
        <f t="shared" si="0"/>
        <v>1976611.2000000002</v>
      </c>
      <c r="D9" s="114">
        <f t="shared" si="0"/>
        <v>612718.4</v>
      </c>
      <c r="E9" s="114">
        <f t="shared" si="0"/>
        <v>1731647.2</v>
      </c>
      <c r="F9" s="114">
        <f t="shared" si="0"/>
        <v>20839266</v>
      </c>
      <c r="G9" s="114">
        <f t="shared" si="0"/>
        <v>90800</v>
      </c>
      <c r="H9" s="121">
        <v>0.0782</v>
      </c>
      <c r="I9" s="121">
        <v>0.0241</v>
      </c>
      <c r="J9" s="121">
        <v>0.0683</v>
      </c>
      <c r="K9" s="121">
        <v>0.826</v>
      </c>
      <c r="L9" s="122">
        <v>0.0034</v>
      </c>
      <c r="M9" s="118"/>
    </row>
    <row r="10" spans="1:13" ht="27.75" customHeight="1">
      <c r="A10" s="339" t="s">
        <v>272</v>
      </c>
      <c r="B10" s="113">
        <f aca="true" t="shared" si="1" ref="B10:G10">SUM(B11:B15)</f>
        <v>4756493</v>
      </c>
      <c r="C10" s="113">
        <f t="shared" si="1"/>
        <v>916054.6</v>
      </c>
      <c r="D10" s="113">
        <f t="shared" si="1"/>
        <v>327222.4</v>
      </c>
      <c r="E10" s="113">
        <f t="shared" si="1"/>
        <v>849110</v>
      </c>
      <c r="F10" s="113">
        <f t="shared" si="1"/>
        <v>2663856</v>
      </c>
      <c r="G10" s="113">
        <f t="shared" si="1"/>
        <v>250</v>
      </c>
      <c r="H10" s="318">
        <v>0.198</v>
      </c>
      <c r="I10" s="318">
        <v>0.0706</v>
      </c>
      <c r="J10" s="318">
        <v>0.1831</v>
      </c>
      <c r="K10" s="318">
        <v>0.5482</v>
      </c>
      <c r="L10" s="319">
        <v>0.0001</v>
      </c>
      <c r="M10" s="120"/>
    </row>
    <row r="11" spans="1:13" ht="27.75" customHeight="1">
      <c r="A11" s="340" t="s">
        <v>273</v>
      </c>
      <c r="B11" s="3">
        <v>1289120</v>
      </c>
      <c r="C11" s="3">
        <v>320760</v>
      </c>
      <c r="D11" s="3">
        <v>181450</v>
      </c>
      <c r="E11" s="3">
        <v>786910</v>
      </c>
      <c r="F11" s="3"/>
      <c r="G11" s="3"/>
      <c r="H11" s="115">
        <v>0.2488</v>
      </c>
      <c r="I11" s="115">
        <v>0.1408</v>
      </c>
      <c r="J11" s="115">
        <v>0.6104</v>
      </c>
      <c r="K11" s="115">
        <v>0</v>
      </c>
      <c r="L11" s="115">
        <v>0</v>
      </c>
      <c r="M11" s="18"/>
    </row>
    <row r="12" spans="1:13" ht="27.75" customHeight="1">
      <c r="A12" s="340" t="s">
        <v>274</v>
      </c>
      <c r="B12" s="3">
        <v>608800</v>
      </c>
      <c r="C12" s="3">
        <v>510100</v>
      </c>
      <c r="D12" s="3">
        <v>52600</v>
      </c>
      <c r="E12" s="3">
        <v>46100</v>
      </c>
      <c r="F12" s="3"/>
      <c r="G12" s="3"/>
      <c r="H12" s="115">
        <v>0.8379</v>
      </c>
      <c r="I12" s="115">
        <v>0.0864</v>
      </c>
      <c r="J12" s="115">
        <v>0.0757</v>
      </c>
      <c r="K12" s="115">
        <v>0</v>
      </c>
      <c r="L12" s="115">
        <v>0</v>
      </c>
      <c r="M12" s="18"/>
    </row>
    <row r="13" spans="1:13" ht="27.75" customHeight="1">
      <c r="A13" s="340" t="s">
        <v>275</v>
      </c>
      <c r="B13" s="3">
        <v>2752457</v>
      </c>
      <c r="C13" s="3">
        <v>19856.6</v>
      </c>
      <c r="D13" s="3">
        <v>72473.4</v>
      </c>
      <c r="E13" s="3">
        <v>2500</v>
      </c>
      <c r="F13" s="3">
        <v>2657377</v>
      </c>
      <c r="G13" s="3">
        <v>250</v>
      </c>
      <c r="H13" s="115">
        <v>0.0075</v>
      </c>
      <c r="I13" s="115">
        <v>0.0275</v>
      </c>
      <c r="J13" s="115">
        <v>0.001</v>
      </c>
      <c r="K13" s="115">
        <v>0.9639</v>
      </c>
      <c r="L13" s="115">
        <v>0.0001</v>
      </c>
      <c r="M13" s="120"/>
    </row>
    <row r="14" spans="1:13" ht="27.75" customHeight="1">
      <c r="A14" s="340" t="s">
        <v>276</v>
      </c>
      <c r="B14" s="3">
        <v>6479</v>
      </c>
      <c r="C14" s="3">
        <v>0</v>
      </c>
      <c r="D14" s="3">
        <v>0</v>
      </c>
      <c r="E14" s="3">
        <v>0</v>
      </c>
      <c r="F14" s="3">
        <v>6479</v>
      </c>
      <c r="G14" s="3"/>
      <c r="H14" s="162">
        <v>0</v>
      </c>
      <c r="I14" s="162">
        <v>0</v>
      </c>
      <c r="J14" s="162">
        <v>0</v>
      </c>
      <c r="K14" s="162">
        <v>1</v>
      </c>
      <c r="L14" s="162">
        <v>0</v>
      </c>
      <c r="M14" s="18"/>
    </row>
    <row r="15" spans="1:13" ht="27.75" customHeight="1">
      <c r="A15" s="340" t="s">
        <v>277</v>
      </c>
      <c r="B15" s="3">
        <v>99637</v>
      </c>
      <c r="C15" s="3">
        <v>65338</v>
      </c>
      <c r="D15" s="3">
        <v>20699</v>
      </c>
      <c r="E15" s="3">
        <v>13600</v>
      </c>
      <c r="F15" s="3"/>
      <c r="G15" s="3"/>
      <c r="H15" s="162">
        <v>0.6558</v>
      </c>
      <c r="I15" s="162">
        <v>0.2077</v>
      </c>
      <c r="J15" s="162">
        <v>0.1365</v>
      </c>
      <c r="K15" s="162">
        <v>0</v>
      </c>
      <c r="L15" s="162">
        <v>0</v>
      </c>
      <c r="M15" s="18"/>
    </row>
    <row r="16" spans="1:13" ht="27.75" customHeight="1">
      <c r="A16" s="341" t="s">
        <v>278</v>
      </c>
      <c r="B16" s="113">
        <f aca="true" t="shared" si="2" ref="B16:G16">SUM(B17:B21)</f>
        <v>19128750</v>
      </c>
      <c r="C16" s="113">
        <f t="shared" si="2"/>
        <v>391130</v>
      </c>
      <c r="D16" s="113">
        <f t="shared" si="2"/>
        <v>85970</v>
      </c>
      <c r="E16" s="113">
        <f t="shared" si="2"/>
        <v>547090</v>
      </c>
      <c r="F16" s="113">
        <f t="shared" si="2"/>
        <v>18081710</v>
      </c>
      <c r="G16" s="113">
        <f t="shared" si="2"/>
        <v>22850</v>
      </c>
      <c r="H16" s="320">
        <v>0.0205</v>
      </c>
      <c r="I16" s="320">
        <v>0.004</v>
      </c>
      <c r="J16" s="320">
        <v>0.0286</v>
      </c>
      <c r="K16" s="320">
        <v>0.945</v>
      </c>
      <c r="L16" s="320">
        <v>0.001</v>
      </c>
      <c r="M16" s="120"/>
    </row>
    <row r="17" spans="1:13" ht="27.75" customHeight="1">
      <c r="A17" s="341" t="s">
        <v>279</v>
      </c>
      <c r="B17" s="3">
        <v>381100</v>
      </c>
      <c r="C17" s="3">
        <v>219580</v>
      </c>
      <c r="D17" s="3">
        <v>83670</v>
      </c>
      <c r="E17" s="3">
        <v>37490</v>
      </c>
      <c r="F17" s="3">
        <v>21410</v>
      </c>
      <c r="G17" s="3">
        <v>18950</v>
      </c>
      <c r="H17" s="162">
        <v>0.5761</v>
      </c>
      <c r="I17" s="162">
        <v>0.2195</v>
      </c>
      <c r="J17" s="162">
        <v>0.098</v>
      </c>
      <c r="K17" s="162">
        <v>0.0562</v>
      </c>
      <c r="L17" s="162">
        <v>0.0497</v>
      </c>
      <c r="M17" s="18"/>
    </row>
    <row r="18" spans="1:13" ht="27.75" customHeight="1">
      <c r="A18" s="341" t="s">
        <v>280</v>
      </c>
      <c r="B18" s="3">
        <v>314000</v>
      </c>
      <c r="C18" s="3">
        <v>74000</v>
      </c>
      <c r="D18" s="3"/>
      <c r="E18" s="3">
        <v>240000</v>
      </c>
      <c r="F18" s="3"/>
      <c r="G18" s="3"/>
      <c r="H18" s="162">
        <v>0.2357</v>
      </c>
      <c r="I18" s="162">
        <v>0</v>
      </c>
      <c r="J18" s="162">
        <v>0.7643</v>
      </c>
      <c r="K18" s="162">
        <v>0</v>
      </c>
      <c r="L18" s="162">
        <v>0</v>
      </c>
      <c r="M18" s="18"/>
    </row>
    <row r="19" spans="1:13" ht="27.75" customHeight="1">
      <c r="A19" s="341" t="s">
        <v>281</v>
      </c>
      <c r="B19" s="3">
        <v>589900</v>
      </c>
      <c r="C19" s="3">
        <v>93400</v>
      </c>
      <c r="D19" s="3">
        <v>0</v>
      </c>
      <c r="E19" s="3">
        <v>268500</v>
      </c>
      <c r="F19" s="3">
        <v>228000</v>
      </c>
      <c r="G19" s="3"/>
      <c r="H19" s="162">
        <v>0.1583</v>
      </c>
      <c r="I19" s="162">
        <v>0</v>
      </c>
      <c r="J19" s="162">
        <v>0.4552</v>
      </c>
      <c r="K19" s="162">
        <v>0.3865</v>
      </c>
      <c r="L19" s="162">
        <v>0</v>
      </c>
      <c r="M19" s="18"/>
    </row>
    <row r="20" spans="1:13" ht="27.75" customHeight="1">
      <c r="A20" s="341" t="s">
        <v>282</v>
      </c>
      <c r="B20" s="3">
        <v>17817300</v>
      </c>
      <c r="C20" s="3"/>
      <c r="D20" s="3"/>
      <c r="E20" s="3"/>
      <c r="F20" s="3">
        <v>17817300</v>
      </c>
      <c r="G20" s="3"/>
      <c r="H20" s="162">
        <v>0</v>
      </c>
      <c r="I20" s="162">
        <v>0</v>
      </c>
      <c r="J20" s="162">
        <v>0</v>
      </c>
      <c r="K20" s="162">
        <v>1</v>
      </c>
      <c r="L20" s="162">
        <v>0</v>
      </c>
      <c r="M20" s="18"/>
    </row>
    <row r="21" spans="1:13" ht="27.75" customHeight="1">
      <c r="A21" s="341" t="s">
        <v>283</v>
      </c>
      <c r="B21" s="3">
        <v>26450</v>
      </c>
      <c r="C21" s="3">
        <v>4150</v>
      </c>
      <c r="D21" s="3">
        <v>2300</v>
      </c>
      <c r="E21" s="3">
        <v>1100</v>
      </c>
      <c r="F21" s="3">
        <v>15000</v>
      </c>
      <c r="G21" s="3">
        <v>3900</v>
      </c>
      <c r="H21" s="162">
        <v>0.1592</v>
      </c>
      <c r="I21" s="162">
        <v>0.0846</v>
      </c>
      <c r="J21" s="321">
        <v>0.043</v>
      </c>
      <c r="K21" s="162">
        <v>0.5698</v>
      </c>
      <c r="L21" s="162">
        <v>0.1434</v>
      </c>
      <c r="M21" s="18"/>
    </row>
    <row r="22" spans="1:13" ht="27.75" customHeight="1">
      <c r="A22" s="342" t="s">
        <v>284</v>
      </c>
      <c r="B22" s="113">
        <f>SUM(B23:B26)</f>
        <v>471740.5</v>
      </c>
      <c r="C22" s="113">
        <f>SUM(C23:C26)</f>
        <v>130080.5</v>
      </c>
      <c r="D22" s="113">
        <f>SUM(D23:D26)</f>
        <v>53524</v>
      </c>
      <c r="E22" s="113">
        <f>SUM(E23:E26)</f>
        <v>190436</v>
      </c>
      <c r="F22" s="113">
        <f>SUM(F23:F26)</f>
        <v>30000</v>
      </c>
      <c r="G22" s="113">
        <f>SUM(G23:G25)</f>
        <v>67700</v>
      </c>
      <c r="H22" s="320">
        <v>0.2714</v>
      </c>
      <c r="I22" s="320">
        <v>0.1092</v>
      </c>
      <c r="J22" s="320">
        <v>0.4041</v>
      </c>
      <c r="K22" s="322">
        <v>0.0704</v>
      </c>
      <c r="L22" s="322">
        <v>0.1448</v>
      </c>
      <c r="M22" s="120"/>
    </row>
    <row r="23" spans="1:13" ht="27.75" customHeight="1">
      <c r="A23" s="5" t="s">
        <v>285</v>
      </c>
      <c r="B23" s="3">
        <v>192100</v>
      </c>
      <c r="C23" s="3">
        <v>15400</v>
      </c>
      <c r="D23" s="3">
        <v>37000</v>
      </c>
      <c r="E23" s="3">
        <v>42000</v>
      </c>
      <c r="F23" s="3">
        <v>30000</v>
      </c>
      <c r="G23" s="3">
        <v>67700</v>
      </c>
      <c r="H23" s="162">
        <v>0.048</v>
      </c>
      <c r="I23" s="162">
        <v>0.2</v>
      </c>
      <c r="J23" s="162">
        <v>0.2283</v>
      </c>
      <c r="K23" s="162">
        <v>0.1713</v>
      </c>
      <c r="L23" s="162">
        <v>0.3524</v>
      </c>
      <c r="M23" s="323"/>
    </row>
    <row r="24" spans="1:13" ht="27.75" customHeight="1">
      <c r="A24" s="5" t="s">
        <v>286</v>
      </c>
      <c r="B24" s="3">
        <v>4518</v>
      </c>
      <c r="C24" s="3">
        <v>3242</v>
      </c>
      <c r="D24" s="3">
        <v>1276</v>
      </c>
      <c r="E24" s="3"/>
      <c r="F24" s="3"/>
      <c r="G24" s="3"/>
      <c r="H24" s="162">
        <v>0.7176</v>
      </c>
      <c r="I24" s="162">
        <v>0.2824</v>
      </c>
      <c r="J24" s="162">
        <v>0</v>
      </c>
      <c r="K24" s="162">
        <v>0</v>
      </c>
      <c r="L24" s="162">
        <v>0</v>
      </c>
      <c r="M24" s="18"/>
    </row>
    <row r="25" spans="1:13" ht="27.75" customHeight="1">
      <c r="A25" s="4" t="s">
        <v>287</v>
      </c>
      <c r="B25" s="3">
        <v>38922</v>
      </c>
      <c r="C25" s="3">
        <v>14924</v>
      </c>
      <c r="D25" s="3">
        <v>248</v>
      </c>
      <c r="E25" s="3">
        <v>23750</v>
      </c>
      <c r="F25" s="3"/>
      <c r="G25" s="3"/>
      <c r="H25" s="162">
        <v>0.3834</v>
      </c>
      <c r="I25" s="162">
        <v>0.0064</v>
      </c>
      <c r="J25" s="162">
        <v>0.6102</v>
      </c>
      <c r="K25" s="162">
        <v>0</v>
      </c>
      <c r="L25" s="162">
        <v>0</v>
      </c>
      <c r="M25" s="18"/>
    </row>
    <row r="26" spans="1:13" ht="27.75" customHeight="1">
      <c r="A26" s="4" t="s">
        <v>288</v>
      </c>
      <c r="B26" s="3">
        <v>236200.5</v>
      </c>
      <c r="C26" s="3">
        <v>96514.5</v>
      </c>
      <c r="D26" s="3">
        <v>15000</v>
      </c>
      <c r="E26" s="3">
        <v>124686</v>
      </c>
      <c r="F26" s="3"/>
      <c r="G26" s="3"/>
      <c r="H26" s="115">
        <v>0.4293</v>
      </c>
      <c r="I26" s="115">
        <v>0.0482</v>
      </c>
      <c r="J26" s="115">
        <v>0.5225</v>
      </c>
      <c r="K26" s="115">
        <v>0</v>
      </c>
      <c r="L26" s="115">
        <v>0</v>
      </c>
      <c r="M26" s="18"/>
    </row>
    <row r="27" spans="1:13" ht="27.75" customHeight="1">
      <c r="A27" s="342" t="s">
        <v>289</v>
      </c>
      <c r="B27" s="113">
        <f>SUM(B28:B33)</f>
        <v>651480</v>
      </c>
      <c r="C27" s="113">
        <f>SUM(C28:C33)</f>
        <v>388336.8</v>
      </c>
      <c r="D27" s="113">
        <f>SUM(D28:D33)</f>
        <v>127867</v>
      </c>
      <c r="E27" s="113">
        <f>SUM(E28:E33)</f>
        <v>131776.2</v>
      </c>
      <c r="F27" s="113">
        <f>SUM(F28:F33)</f>
        <v>2000</v>
      </c>
      <c r="G27" s="113">
        <v>0</v>
      </c>
      <c r="H27" s="318">
        <v>0.5961</v>
      </c>
      <c r="I27" s="318">
        <v>0.1963</v>
      </c>
      <c r="J27" s="318">
        <v>0.2023</v>
      </c>
      <c r="K27" s="318">
        <v>0.003</v>
      </c>
      <c r="L27" s="318">
        <v>0</v>
      </c>
      <c r="M27" s="18"/>
    </row>
    <row r="28" spans="1:13" ht="27.75" customHeight="1">
      <c r="A28" s="6" t="s">
        <v>290</v>
      </c>
      <c r="B28" s="3">
        <v>184851</v>
      </c>
      <c r="C28" s="3">
        <v>172174</v>
      </c>
      <c r="D28" s="3">
        <v>0</v>
      </c>
      <c r="E28" s="3">
        <v>12677</v>
      </c>
      <c r="F28" s="3"/>
      <c r="G28" s="3"/>
      <c r="H28" s="115">
        <v>0.9314</v>
      </c>
      <c r="I28" s="115">
        <v>0</v>
      </c>
      <c r="J28" s="115">
        <v>0.0686</v>
      </c>
      <c r="K28" s="115">
        <v>0</v>
      </c>
      <c r="L28" s="115">
        <v>0</v>
      </c>
      <c r="M28" s="18"/>
    </row>
    <row r="29" spans="1:13" ht="27.75" customHeight="1">
      <c r="A29" s="6" t="s">
        <v>291</v>
      </c>
      <c r="B29" s="3">
        <v>65894</v>
      </c>
      <c r="C29" s="3">
        <v>42890.8</v>
      </c>
      <c r="D29" s="3">
        <v>3200</v>
      </c>
      <c r="E29" s="3">
        <v>18303.2</v>
      </c>
      <c r="F29" s="3"/>
      <c r="G29" s="3">
        <v>1500</v>
      </c>
      <c r="H29" s="115">
        <v>0.6509</v>
      </c>
      <c r="I29" s="115">
        <v>0.0486</v>
      </c>
      <c r="J29" s="115">
        <v>0.2778</v>
      </c>
      <c r="K29" s="115">
        <v>0</v>
      </c>
      <c r="L29" s="115">
        <v>0.0228</v>
      </c>
      <c r="M29" s="120"/>
    </row>
    <row r="30" spans="1:13" ht="27.75" customHeight="1">
      <c r="A30" s="6" t="s">
        <v>292</v>
      </c>
      <c r="B30" s="3">
        <v>66200</v>
      </c>
      <c r="C30" s="3">
        <v>25500</v>
      </c>
      <c r="D30" s="3"/>
      <c r="E30" s="3">
        <v>40700</v>
      </c>
      <c r="F30" s="3"/>
      <c r="G30" s="3"/>
      <c r="H30" s="115">
        <v>0.3852</v>
      </c>
      <c r="I30" s="115">
        <v>0</v>
      </c>
      <c r="J30" s="115">
        <v>0.6148</v>
      </c>
      <c r="K30" s="115">
        <v>0</v>
      </c>
      <c r="L30" s="115">
        <v>0</v>
      </c>
      <c r="M30" s="18"/>
    </row>
    <row r="31" spans="1:13" ht="27.75" customHeight="1">
      <c r="A31" s="112" t="s">
        <v>293</v>
      </c>
      <c r="B31" s="3">
        <v>92200</v>
      </c>
      <c r="C31" s="3">
        <v>16600</v>
      </c>
      <c r="D31" s="3">
        <v>21100</v>
      </c>
      <c r="E31" s="3">
        <v>52500</v>
      </c>
      <c r="F31" s="3">
        <v>2000</v>
      </c>
      <c r="G31" s="3"/>
      <c r="H31" s="115">
        <v>0.18</v>
      </c>
      <c r="I31" s="115">
        <v>0.2289</v>
      </c>
      <c r="J31" s="115">
        <v>0.5694</v>
      </c>
      <c r="K31" s="115">
        <v>0.0217</v>
      </c>
      <c r="L31" s="115">
        <v>0</v>
      </c>
      <c r="M31" s="18"/>
    </row>
    <row r="32" spans="1:13" ht="27.75" customHeight="1">
      <c r="A32" s="112" t="s">
        <v>294</v>
      </c>
      <c r="B32" s="3">
        <v>14300</v>
      </c>
      <c r="C32" s="3">
        <v>5000</v>
      </c>
      <c r="D32" s="3">
        <v>5000</v>
      </c>
      <c r="E32" s="3">
        <v>4300</v>
      </c>
      <c r="F32" s="3"/>
      <c r="G32" s="3"/>
      <c r="H32" s="116">
        <v>0.3497</v>
      </c>
      <c r="I32" s="116">
        <v>0.3497</v>
      </c>
      <c r="J32" s="116">
        <v>0.1886</v>
      </c>
      <c r="K32" s="116">
        <v>0</v>
      </c>
      <c r="L32" s="116">
        <v>0</v>
      </c>
      <c r="M32" s="18"/>
    </row>
    <row r="33" spans="1:13" ht="27.75" customHeight="1">
      <c r="A33" s="112" t="s">
        <v>295</v>
      </c>
      <c r="B33" s="3">
        <v>228035</v>
      </c>
      <c r="C33" s="3">
        <v>126172</v>
      </c>
      <c r="D33" s="3">
        <v>98567</v>
      </c>
      <c r="E33" s="3">
        <v>3296</v>
      </c>
      <c r="F33" s="3"/>
      <c r="G33" s="3"/>
      <c r="H33" s="116">
        <v>0.5533</v>
      </c>
      <c r="I33" s="116">
        <v>0.4322</v>
      </c>
      <c r="J33" s="116">
        <v>0.0145</v>
      </c>
      <c r="K33" s="116">
        <v>0</v>
      </c>
      <c r="L33" s="116">
        <v>0</v>
      </c>
      <c r="M33" s="18"/>
    </row>
    <row r="34" spans="1:13" ht="27.75" customHeight="1">
      <c r="A34" s="342" t="s">
        <v>296</v>
      </c>
      <c r="B34" s="113">
        <f>SUM(B35:B37)</f>
        <v>15830</v>
      </c>
      <c r="C34" s="113">
        <f>SUM(C35:C37)</f>
        <v>7960</v>
      </c>
      <c r="D34" s="113">
        <f>SUM(D35:D37)</f>
        <v>6135</v>
      </c>
      <c r="E34" s="113">
        <f>SUM(E35:E37)</f>
        <v>1735</v>
      </c>
      <c r="F34" s="113"/>
      <c r="G34" s="113"/>
      <c r="H34" s="319">
        <v>0.5028</v>
      </c>
      <c r="I34" s="319">
        <v>0.3876</v>
      </c>
      <c r="J34" s="319">
        <v>0.1096</v>
      </c>
      <c r="K34" s="319">
        <v>0</v>
      </c>
      <c r="L34" s="319">
        <v>0</v>
      </c>
      <c r="M34" s="18"/>
    </row>
    <row r="35" spans="1:13" ht="27.75" customHeight="1">
      <c r="A35" s="6" t="s">
        <v>297</v>
      </c>
      <c r="B35" s="119">
        <v>1370</v>
      </c>
      <c r="C35" s="119">
        <v>1280</v>
      </c>
      <c r="D35" s="119">
        <v>45</v>
      </c>
      <c r="E35" s="119">
        <v>45</v>
      </c>
      <c r="F35" s="3"/>
      <c r="G35" s="3"/>
      <c r="H35" s="116">
        <v>0.9344</v>
      </c>
      <c r="I35" s="116">
        <v>0.0328</v>
      </c>
      <c r="J35" s="116">
        <v>0.0328</v>
      </c>
      <c r="K35" s="116">
        <v>0</v>
      </c>
      <c r="L35" s="116">
        <v>0</v>
      </c>
      <c r="M35" s="18"/>
    </row>
    <row r="36" spans="1:13" ht="27.75" customHeight="1">
      <c r="A36" s="6" t="s">
        <v>298</v>
      </c>
      <c r="B36" s="3">
        <v>1140</v>
      </c>
      <c r="C36" s="3">
        <v>20</v>
      </c>
      <c r="D36" s="3">
        <v>762</v>
      </c>
      <c r="E36" s="3">
        <v>358</v>
      </c>
      <c r="F36" s="3"/>
      <c r="G36" s="3"/>
      <c r="H36" s="116">
        <v>0.0175</v>
      </c>
      <c r="I36" s="116">
        <v>0.6684</v>
      </c>
      <c r="J36" s="116">
        <v>0.314</v>
      </c>
      <c r="K36" s="324">
        <v>0</v>
      </c>
      <c r="L36" s="116">
        <v>0</v>
      </c>
      <c r="M36" s="18"/>
    </row>
    <row r="37" spans="1:13" ht="27.75" customHeight="1">
      <c r="A37" s="6" t="s">
        <v>299</v>
      </c>
      <c r="B37" s="3">
        <v>13320</v>
      </c>
      <c r="C37" s="3">
        <v>6660</v>
      </c>
      <c r="D37" s="3">
        <v>5328</v>
      </c>
      <c r="E37" s="3">
        <v>1332</v>
      </c>
      <c r="F37" s="3"/>
      <c r="G37" s="3"/>
      <c r="H37" s="116">
        <v>0.5</v>
      </c>
      <c r="I37" s="116">
        <v>0.4</v>
      </c>
      <c r="J37" s="116">
        <v>0.1</v>
      </c>
      <c r="K37" s="116">
        <v>0</v>
      </c>
      <c r="L37" s="116">
        <v>0</v>
      </c>
      <c r="M37" s="18"/>
    </row>
    <row r="38" spans="1:13" ht="27.75" customHeight="1">
      <c r="A38" s="341" t="s">
        <v>300</v>
      </c>
      <c r="B38" s="113">
        <f aca="true" t="shared" si="3" ref="B38:G38">SUM(B39:B45)</f>
        <v>228249.3</v>
      </c>
      <c r="C38" s="113">
        <f t="shared" si="3"/>
        <v>143049.3</v>
      </c>
      <c r="D38" s="113">
        <f t="shared" si="3"/>
        <v>12000</v>
      </c>
      <c r="E38" s="113">
        <f t="shared" si="3"/>
        <v>11500</v>
      </c>
      <c r="F38" s="113">
        <f t="shared" si="3"/>
        <v>61700</v>
      </c>
      <c r="G38" s="113">
        <f t="shared" si="3"/>
        <v>0</v>
      </c>
      <c r="H38" s="319">
        <v>0.6267</v>
      </c>
      <c r="I38" s="319">
        <v>0.0526</v>
      </c>
      <c r="J38" s="319">
        <v>0.0504</v>
      </c>
      <c r="K38" s="319">
        <v>0.2703</v>
      </c>
      <c r="L38" s="319">
        <v>0</v>
      </c>
      <c r="M38" s="18"/>
    </row>
    <row r="39" spans="1:13" ht="27.75" customHeight="1">
      <c r="A39" s="103" t="s">
        <v>219</v>
      </c>
      <c r="B39" s="3">
        <v>36994.2</v>
      </c>
      <c r="C39" s="3">
        <v>36994.2</v>
      </c>
      <c r="D39" s="3"/>
      <c r="E39" s="3"/>
      <c r="F39" s="3"/>
      <c r="G39" s="3"/>
      <c r="H39" s="116">
        <v>1</v>
      </c>
      <c r="I39" s="116">
        <v>0</v>
      </c>
      <c r="J39" s="116">
        <v>0</v>
      </c>
      <c r="K39" s="116">
        <v>0</v>
      </c>
      <c r="L39" s="116">
        <v>0</v>
      </c>
      <c r="M39" s="17"/>
    </row>
    <row r="40" spans="1:13" ht="27.75" customHeight="1">
      <c r="A40" s="103" t="s">
        <v>301</v>
      </c>
      <c r="B40" s="3">
        <v>12638</v>
      </c>
      <c r="C40" s="3">
        <v>12638</v>
      </c>
      <c r="D40" s="3"/>
      <c r="E40" s="3"/>
      <c r="F40" s="3"/>
      <c r="G40" s="3"/>
      <c r="H40" s="116">
        <v>1</v>
      </c>
      <c r="I40" s="116">
        <v>0</v>
      </c>
      <c r="J40" s="116">
        <v>0</v>
      </c>
      <c r="K40" s="116">
        <v>0</v>
      </c>
      <c r="L40" s="116">
        <v>0</v>
      </c>
      <c r="M40" s="17"/>
    </row>
    <row r="41" spans="1:13" ht="27.75" customHeight="1">
      <c r="A41" s="103" t="s">
        <v>302</v>
      </c>
      <c r="B41" s="3">
        <v>44117.1</v>
      </c>
      <c r="C41" s="3">
        <v>44117.1</v>
      </c>
      <c r="D41" s="3"/>
      <c r="E41" s="3"/>
      <c r="F41" s="3"/>
      <c r="G41" s="3"/>
      <c r="H41" s="116">
        <v>1</v>
      </c>
      <c r="I41" s="116">
        <v>0</v>
      </c>
      <c r="J41" s="116">
        <v>0</v>
      </c>
      <c r="K41" s="116">
        <v>0</v>
      </c>
      <c r="L41" s="116">
        <v>0</v>
      </c>
      <c r="M41" s="17"/>
    </row>
    <row r="42" spans="1:13" ht="27.75" customHeight="1">
      <c r="A42" s="103" t="s">
        <v>303</v>
      </c>
      <c r="B42" s="3">
        <v>57600</v>
      </c>
      <c r="C42" s="3">
        <v>20000</v>
      </c>
      <c r="D42" s="3"/>
      <c r="E42" s="3"/>
      <c r="F42" s="3">
        <v>37600</v>
      </c>
      <c r="G42" s="3"/>
      <c r="H42" s="116">
        <v>0.3472</v>
      </c>
      <c r="I42" s="116">
        <v>0</v>
      </c>
      <c r="J42" s="116">
        <v>0</v>
      </c>
      <c r="K42" s="116">
        <v>0.6528</v>
      </c>
      <c r="L42" s="116">
        <v>0</v>
      </c>
      <c r="M42" s="17"/>
    </row>
    <row r="43" spans="1:13" ht="27.75" customHeight="1">
      <c r="A43" s="103" t="s">
        <v>304</v>
      </c>
      <c r="B43" s="3">
        <v>51100</v>
      </c>
      <c r="C43" s="3">
        <v>17000</v>
      </c>
      <c r="D43" s="3">
        <v>5000</v>
      </c>
      <c r="E43" s="3">
        <v>5000</v>
      </c>
      <c r="F43" s="3">
        <v>24100</v>
      </c>
      <c r="G43" s="3"/>
      <c r="H43" s="116">
        <v>0.3327</v>
      </c>
      <c r="I43" s="116">
        <v>0.0978</v>
      </c>
      <c r="J43" s="116">
        <v>0.0978</v>
      </c>
      <c r="K43" s="116">
        <v>0.4716</v>
      </c>
      <c r="L43" s="116">
        <v>0</v>
      </c>
      <c r="M43" s="17"/>
    </row>
    <row r="44" spans="1:13" ht="27.75" customHeight="1">
      <c r="A44" s="103" t="s">
        <v>305</v>
      </c>
      <c r="B44" s="3">
        <v>1800</v>
      </c>
      <c r="C44" s="3">
        <v>800</v>
      </c>
      <c r="D44" s="3">
        <v>500</v>
      </c>
      <c r="E44" s="3">
        <v>500</v>
      </c>
      <c r="F44" s="3"/>
      <c r="G44" s="3"/>
      <c r="H44" s="116">
        <v>0.4444</v>
      </c>
      <c r="I44" s="116">
        <v>0.2778</v>
      </c>
      <c r="J44" s="116">
        <v>0.2778</v>
      </c>
      <c r="K44" s="116">
        <v>0</v>
      </c>
      <c r="L44" s="116">
        <v>0</v>
      </c>
      <c r="M44" s="17"/>
    </row>
    <row r="45" spans="1:13" ht="27.75" customHeight="1">
      <c r="A45" s="103" t="s">
        <v>306</v>
      </c>
      <c r="B45" s="3">
        <v>24000</v>
      </c>
      <c r="C45" s="3">
        <v>11500</v>
      </c>
      <c r="D45" s="3">
        <v>6500</v>
      </c>
      <c r="E45" s="3">
        <v>6000</v>
      </c>
      <c r="F45" s="18"/>
      <c r="G45" s="17"/>
      <c r="H45" s="116">
        <v>0.4792</v>
      </c>
      <c r="I45" s="116">
        <v>0.2708</v>
      </c>
      <c r="J45" s="116">
        <v>0.25</v>
      </c>
      <c r="K45" s="116">
        <v>0</v>
      </c>
      <c r="L45" s="116">
        <v>0</v>
      </c>
      <c r="M45" s="17"/>
    </row>
    <row r="46" spans="1:13" ht="15.75" customHeight="1">
      <c r="A46" s="24" t="s">
        <v>307</v>
      </c>
      <c r="B46" s="27"/>
      <c r="C46" s="27"/>
      <c r="D46" s="27"/>
      <c r="E46" s="27"/>
      <c r="F46" s="27"/>
      <c r="G46" s="28"/>
      <c r="H46" s="28"/>
      <c r="I46" s="28"/>
      <c r="J46" s="28"/>
      <c r="K46" s="28"/>
      <c r="L46" s="14"/>
      <c r="M46" s="14"/>
    </row>
  </sheetData>
  <sheetProtection/>
  <mergeCells count="17">
    <mergeCell ref="A3:M3"/>
    <mergeCell ref="B5:G5"/>
    <mergeCell ref="H5:L5"/>
    <mergeCell ref="C6:E6"/>
    <mergeCell ref="A5:A8"/>
    <mergeCell ref="B6:B8"/>
    <mergeCell ref="C7:C8"/>
    <mergeCell ref="D7:D8"/>
    <mergeCell ref="E7:E8"/>
    <mergeCell ref="F6:F8"/>
    <mergeCell ref="M5:M8"/>
    <mergeCell ref="G6:G8"/>
    <mergeCell ref="H6:H8"/>
    <mergeCell ref="I6:I8"/>
    <mergeCell ref="J6:J8"/>
    <mergeCell ref="K6:K8"/>
    <mergeCell ref="L6:L8"/>
  </mergeCells>
  <printOptions horizontalCentered="1"/>
  <pageMargins left="0.7868055555555555" right="0.7868055555555555" top="1.0229166666666667" bottom="0.9840277777777777" header="0.5111111111111111" footer="0.5111111111111111"/>
  <pageSetup firstPageNumber="14" useFirstPageNumber="1" horizontalDpi="600" verticalDpi="600" orientation="portrait" paperSize="8" scale="80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8.00390625" style="0" customWidth="1"/>
    <col min="2" max="2" width="11.00390625" style="0" customWidth="1"/>
    <col min="3" max="3" width="8.625" style="0" customWidth="1"/>
    <col min="4" max="4" width="12.625" style="0" customWidth="1"/>
    <col min="5" max="5" width="9.125" style="0" customWidth="1"/>
    <col min="6" max="6" width="7.625" style="0" customWidth="1"/>
    <col min="7" max="7" width="7.75390625" style="0" customWidth="1"/>
    <col min="8" max="8" width="10.50390625" style="0" customWidth="1"/>
    <col min="9" max="9" width="11.25390625" style="0" customWidth="1"/>
    <col min="10" max="10" width="8.625" style="0" customWidth="1"/>
    <col min="11" max="11" width="11.875" style="0" customWidth="1"/>
    <col min="12" max="12" width="7.875" style="0" customWidth="1"/>
    <col min="14" max="14" width="7.25390625" style="0" customWidth="1"/>
    <col min="15" max="15" width="6.75390625" style="0" customWidth="1"/>
    <col min="16" max="16" width="6.875" style="0" customWidth="1"/>
    <col min="17" max="17" width="6.75390625" style="0" customWidth="1"/>
    <col min="18" max="18" width="5.375" style="0" customWidth="1"/>
    <col min="19" max="19" width="12.625" style="0" customWidth="1"/>
    <col min="20" max="20" width="8.625" style="0" customWidth="1"/>
    <col min="21" max="21" width="10.50390625" style="0" bestFit="1" customWidth="1"/>
  </cols>
  <sheetData>
    <row r="1" spans="1:20" ht="18.75">
      <c r="A1" s="754" t="s">
        <v>308</v>
      </c>
      <c r="B1" s="75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25">
      <c r="A2" s="38"/>
      <c r="B2" s="38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ht="14.25">
      <c r="A3" s="755" t="s">
        <v>309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</row>
    <row r="4" spans="1:20" ht="14.25">
      <c r="A4" s="755" t="s">
        <v>310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</row>
    <row r="5" spans="1:20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4"/>
      <c r="T5" s="9" t="s">
        <v>259</v>
      </c>
    </row>
    <row r="6" spans="1:20" ht="29.25" customHeight="1">
      <c r="A6" s="757" t="s">
        <v>311</v>
      </c>
      <c r="B6" s="759" t="s">
        <v>312</v>
      </c>
      <c r="C6" s="756" t="s">
        <v>313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60" t="s">
        <v>199</v>
      </c>
    </row>
    <row r="7" spans="1:20" ht="30.75" customHeight="1">
      <c r="A7" s="758"/>
      <c r="B7" s="759"/>
      <c r="C7" s="10" t="s">
        <v>314</v>
      </c>
      <c r="D7" s="31" t="s">
        <v>315</v>
      </c>
      <c r="E7" s="10" t="s">
        <v>316</v>
      </c>
      <c r="F7" s="10" t="s">
        <v>317</v>
      </c>
      <c r="G7" s="10" t="s">
        <v>318</v>
      </c>
      <c r="H7" s="10" t="s">
        <v>319</v>
      </c>
      <c r="I7" s="10" t="s">
        <v>320</v>
      </c>
      <c r="J7" s="10" t="s">
        <v>321</v>
      </c>
      <c r="K7" s="10" t="s">
        <v>322</v>
      </c>
      <c r="L7" s="25" t="s">
        <v>323</v>
      </c>
      <c r="M7" s="31" t="s">
        <v>324</v>
      </c>
      <c r="N7" s="31" t="s">
        <v>325</v>
      </c>
      <c r="O7" s="31" t="s">
        <v>326</v>
      </c>
      <c r="P7" s="31" t="s">
        <v>327</v>
      </c>
      <c r="Q7" s="31" t="s">
        <v>328</v>
      </c>
      <c r="R7" s="31" t="s">
        <v>329</v>
      </c>
      <c r="S7" s="10" t="s">
        <v>330</v>
      </c>
      <c r="T7" s="761"/>
    </row>
    <row r="8" spans="1:20" ht="33.75" customHeight="1">
      <c r="A8" s="348" t="s">
        <v>263</v>
      </c>
      <c r="B8" s="3">
        <v>25252542.8</v>
      </c>
      <c r="C8" s="3">
        <v>2791456.8000000007</v>
      </c>
      <c r="D8" s="3">
        <v>185040</v>
      </c>
      <c r="E8" s="3">
        <v>1289120</v>
      </c>
      <c r="F8" s="3">
        <v>608800</v>
      </c>
      <c r="G8" s="123">
        <v>184851</v>
      </c>
      <c r="H8" s="3">
        <v>65894</v>
      </c>
      <c r="I8" s="3">
        <v>636857.8000000007</v>
      </c>
      <c r="J8" s="3">
        <v>93749.3</v>
      </c>
      <c r="K8" s="3">
        <v>12483</v>
      </c>
      <c r="L8" s="3">
        <v>267205</v>
      </c>
      <c r="M8" s="3">
        <v>18407200</v>
      </c>
      <c r="N8" s="3">
        <v>314000</v>
      </c>
      <c r="O8" s="3">
        <v>132700</v>
      </c>
      <c r="P8" s="3">
        <v>172700</v>
      </c>
      <c r="Q8" s="3">
        <v>66200</v>
      </c>
      <c r="R8" s="3">
        <v>1800</v>
      </c>
      <c r="S8" s="3">
        <v>22476</v>
      </c>
      <c r="T8" s="11"/>
    </row>
    <row r="9" spans="1:20" ht="33.75" customHeight="1">
      <c r="A9" s="348" t="s">
        <v>331</v>
      </c>
      <c r="B9" s="3">
        <v>1976611.2000000002</v>
      </c>
      <c r="C9" s="3">
        <v>33856.800000000185</v>
      </c>
      <c r="D9" s="3">
        <v>10320</v>
      </c>
      <c r="E9" s="3">
        <v>320760</v>
      </c>
      <c r="F9" s="3">
        <v>510100</v>
      </c>
      <c r="G9" s="280">
        <v>172174</v>
      </c>
      <c r="H9" s="3">
        <v>42890.8</v>
      </c>
      <c r="I9" s="3">
        <v>327684.2</v>
      </c>
      <c r="J9" s="3">
        <v>93749.3</v>
      </c>
      <c r="K9" s="3">
        <v>4198</v>
      </c>
      <c r="L9" s="3">
        <v>160330</v>
      </c>
      <c r="M9" s="3">
        <v>93400</v>
      </c>
      <c r="N9" s="3">
        <v>74000</v>
      </c>
      <c r="O9" s="3">
        <v>48500</v>
      </c>
      <c r="P9" s="3">
        <v>47100</v>
      </c>
      <c r="Q9" s="3">
        <v>25500</v>
      </c>
      <c r="R9" s="3">
        <v>800</v>
      </c>
      <c r="S9" s="3">
        <v>10948</v>
      </c>
      <c r="T9" s="11"/>
    </row>
    <row r="10" spans="1:20" ht="33.75" customHeight="1">
      <c r="A10" s="348" t="s">
        <v>332</v>
      </c>
      <c r="B10" s="3">
        <v>612718.4</v>
      </c>
      <c r="C10" s="3">
        <v>79473.4</v>
      </c>
      <c r="D10" s="3">
        <v>32300</v>
      </c>
      <c r="E10" s="3">
        <v>181450</v>
      </c>
      <c r="F10" s="3">
        <v>52600</v>
      </c>
      <c r="G10" s="280">
        <v>0</v>
      </c>
      <c r="H10" s="3">
        <v>3200</v>
      </c>
      <c r="I10" s="3">
        <v>119377.3</v>
      </c>
      <c r="J10" s="3">
        <v>0</v>
      </c>
      <c r="K10" s="3">
        <v>4989</v>
      </c>
      <c r="L10" s="3">
        <v>93275</v>
      </c>
      <c r="M10" s="3">
        <v>0</v>
      </c>
      <c r="N10" s="3">
        <v>0</v>
      </c>
      <c r="O10" s="3">
        <v>11500</v>
      </c>
      <c r="P10" s="3">
        <v>26100</v>
      </c>
      <c r="Q10" s="3">
        <v>0</v>
      </c>
      <c r="R10" s="3">
        <v>500</v>
      </c>
      <c r="S10" s="3">
        <v>7954</v>
      </c>
      <c r="T10" s="12"/>
    </row>
    <row r="11" spans="1:20" ht="33.75" customHeight="1">
      <c r="A11" s="348" t="s">
        <v>333</v>
      </c>
      <c r="B11" s="3">
        <v>1731647.2</v>
      </c>
      <c r="C11" s="3">
        <v>14500.199999999953</v>
      </c>
      <c r="D11" s="3">
        <v>31030</v>
      </c>
      <c r="E11" s="3">
        <v>786910</v>
      </c>
      <c r="F11" s="3">
        <v>46100</v>
      </c>
      <c r="G11" s="280">
        <v>12677</v>
      </c>
      <c r="H11" s="3">
        <v>18303.2</v>
      </c>
      <c r="I11" s="3">
        <v>142069.2</v>
      </c>
      <c r="J11" s="3">
        <v>0</v>
      </c>
      <c r="K11" s="3">
        <v>3296</v>
      </c>
      <c r="L11" s="3">
        <v>13600</v>
      </c>
      <c r="M11" s="3">
        <v>268500</v>
      </c>
      <c r="N11" s="3">
        <v>240000</v>
      </c>
      <c r="O11" s="3">
        <v>11000</v>
      </c>
      <c r="P11" s="3">
        <v>97500</v>
      </c>
      <c r="Q11" s="3">
        <v>40700</v>
      </c>
      <c r="R11" s="3">
        <v>500</v>
      </c>
      <c r="S11" s="3">
        <v>4962</v>
      </c>
      <c r="T11" s="13"/>
    </row>
    <row r="13" spans="1:21" ht="14.25">
      <c r="A13" s="35" t="s">
        <v>334</v>
      </c>
      <c r="B13" s="30"/>
      <c r="C13" s="30"/>
      <c r="D13" s="30"/>
      <c r="E13" s="30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6:21" ht="14.25">
      <c r="F14" s="14"/>
      <c r="G14" s="14"/>
      <c r="H14" s="14"/>
      <c r="I14" s="14"/>
      <c r="J14" s="14"/>
      <c r="K14" s="14"/>
      <c r="L14" s="123"/>
      <c r="M14" s="123"/>
      <c r="N14" s="123"/>
      <c r="O14" s="123"/>
      <c r="P14" s="123"/>
      <c r="Q14" s="123"/>
      <c r="R14" s="123"/>
      <c r="S14" s="123"/>
      <c r="T14" s="123"/>
      <c r="U14" s="14"/>
    </row>
    <row r="15" spans="1:22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23"/>
      <c r="L15" s="123"/>
      <c r="M15" s="123"/>
      <c r="N15" s="123"/>
      <c r="O15" s="123"/>
      <c r="P15" s="123"/>
      <c r="Q15" s="123"/>
      <c r="R15" s="123"/>
      <c r="S15" s="123"/>
      <c r="T15" s="14"/>
      <c r="U15" s="14"/>
      <c r="V15" s="14"/>
    </row>
    <row r="16" spans="1:22" ht="14.25">
      <c r="A16" s="166"/>
      <c r="B16" s="123"/>
      <c r="C16" s="123"/>
      <c r="D16" s="123"/>
      <c r="E16" s="123"/>
      <c r="F16" s="123"/>
      <c r="G16" s="123"/>
      <c r="H16" s="123"/>
      <c r="I16" s="14"/>
      <c r="J16" s="14"/>
      <c r="K16" s="123"/>
      <c r="L16" s="123"/>
      <c r="M16" s="123"/>
      <c r="N16" s="123"/>
      <c r="O16" s="123"/>
      <c r="P16" s="123"/>
      <c r="Q16" s="123"/>
      <c r="R16" s="14"/>
      <c r="S16" s="14"/>
      <c r="T16" s="14"/>
      <c r="U16" s="14"/>
      <c r="V16" s="14"/>
    </row>
    <row r="17" spans="1:22" ht="14.25">
      <c r="A17" s="166"/>
      <c r="B17" s="123"/>
      <c r="C17" s="123"/>
      <c r="D17" s="123"/>
      <c r="E17" s="123"/>
      <c r="F17" s="123"/>
      <c r="G17" s="123"/>
      <c r="H17" s="123"/>
      <c r="I17" s="14"/>
      <c r="J17" s="14"/>
      <c r="K17" s="123"/>
      <c r="L17" s="123"/>
      <c r="M17" s="123"/>
      <c r="N17" s="123"/>
      <c r="O17" s="123"/>
      <c r="P17" s="123"/>
      <c r="Q17" s="123"/>
      <c r="R17" s="123"/>
      <c r="S17" s="123"/>
      <c r="T17" s="14"/>
      <c r="U17" s="14"/>
      <c r="V17" s="14"/>
    </row>
    <row r="18" spans="1:22" ht="14.25">
      <c r="A18" s="166"/>
      <c r="B18" s="123"/>
      <c r="C18" s="123"/>
      <c r="D18" s="123"/>
      <c r="E18" s="123"/>
      <c r="F18" s="123"/>
      <c r="G18" s="123"/>
      <c r="H18" s="123"/>
      <c r="I18" s="14"/>
      <c r="J18" s="14"/>
      <c r="K18" s="123"/>
      <c r="L18" s="123"/>
      <c r="M18" s="123"/>
      <c r="N18" s="123"/>
      <c r="O18" s="123"/>
      <c r="P18" s="123"/>
      <c r="Q18" s="123"/>
      <c r="R18" s="123"/>
      <c r="S18" s="123"/>
      <c r="T18" s="14"/>
      <c r="U18" s="14"/>
      <c r="V18" s="14"/>
    </row>
    <row r="19" spans="1:22" ht="14.25">
      <c r="A19" s="166"/>
      <c r="B19" s="123"/>
      <c r="C19" s="123"/>
      <c r="D19" s="123"/>
      <c r="E19" s="123"/>
      <c r="F19" s="123"/>
      <c r="G19" s="123"/>
      <c r="H19" s="123"/>
      <c r="I19" s="14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4"/>
      <c r="U19" s="14"/>
      <c r="V19" s="14"/>
    </row>
    <row r="20" spans="1:22" ht="14.25">
      <c r="A20" s="14"/>
      <c r="B20" s="123"/>
      <c r="C20" s="123"/>
      <c r="D20" s="123"/>
      <c r="E20" s="123"/>
      <c r="F20" s="123"/>
      <c r="G20" s="123"/>
      <c r="H20" s="123"/>
      <c r="I20" s="123"/>
      <c r="J20" s="123"/>
      <c r="K20" s="14"/>
      <c r="L20" s="123"/>
      <c r="M20" s="123"/>
      <c r="N20" s="123"/>
      <c r="O20" s="123"/>
      <c r="P20" s="123"/>
      <c r="Q20" s="123"/>
      <c r="R20" s="123"/>
      <c r="S20" s="14"/>
      <c r="T20" s="14"/>
      <c r="U20" s="14"/>
      <c r="V20" s="14"/>
    </row>
    <row r="21" spans="1:22" ht="14.2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4"/>
      <c r="L21" s="123"/>
      <c r="M21" s="123"/>
      <c r="N21" s="123"/>
      <c r="O21" s="123"/>
      <c r="P21" s="123"/>
      <c r="Q21" s="123"/>
      <c r="R21" s="123"/>
      <c r="S21" s="14"/>
      <c r="T21" s="123"/>
      <c r="U21" s="281"/>
      <c r="V21" s="14"/>
    </row>
    <row r="22" spans="1:22" ht="14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4"/>
      <c r="L22" s="123"/>
      <c r="M22" s="123"/>
      <c r="N22" s="123"/>
      <c r="O22" s="123"/>
      <c r="P22" s="123"/>
      <c r="Q22" s="123"/>
      <c r="R22" s="14"/>
      <c r="S22" s="14"/>
      <c r="T22" s="123"/>
      <c r="U22" s="281"/>
      <c r="V22" s="14"/>
    </row>
    <row r="23" spans="1:22" ht="14.2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4"/>
      <c r="L23" s="123"/>
      <c r="M23" s="123"/>
      <c r="N23" s="123"/>
      <c r="O23" s="123"/>
      <c r="P23" s="123"/>
      <c r="Q23" s="123"/>
      <c r="R23" s="14"/>
      <c r="S23" s="14"/>
      <c r="T23" s="123"/>
      <c r="U23" s="281"/>
      <c r="V23" s="14"/>
    </row>
    <row r="24" spans="1:22" ht="14.2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4"/>
      <c r="S24" s="14"/>
      <c r="T24" s="123"/>
      <c r="U24" s="281"/>
      <c r="V24" s="14"/>
    </row>
    <row r="25" spans="1:22" ht="14.25">
      <c r="A25" s="14"/>
      <c r="B25" s="14"/>
      <c r="C25" s="14"/>
      <c r="D25" s="14"/>
      <c r="E25" s="55"/>
      <c r="F25" s="123"/>
      <c r="G25" s="166"/>
      <c r="H25" s="123"/>
      <c r="I25" s="55"/>
      <c r="J25" s="123"/>
      <c r="K25" s="123"/>
      <c r="L25" s="166"/>
      <c r="M25" s="14"/>
      <c r="N25" s="14"/>
      <c r="O25" s="14"/>
      <c r="P25" s="55"/>
      <c r="Q25" s="55"/>
      <c r="R25" s="14"/>
      <c r="S25" s="14"/>
      <c r="T25" s="14"/>
      <c r="U25" s="14"/>
      <c r="V25" s="14"/>
    </row>
    <row r="26" spans="1:22" ht="14.25">
      <c r="A26" s="14"/>
      <c r="B26" s="14"/>
      <c r="C26" s="14"/>
      <c r="D26" s="14"/>
      <c r="E26" s="14"/>
      <c r="F26" s="14"/>
      <c r="G26" s="166"/>
      <c r="H26" s="123"/>
      <c r="I26" s="14"/>
      <c r="J26" s="123"/>
      <c r="K26" s="123"/>
      <c r="L26" s="166"/>
      <c r="M26" s="55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4.25">
      <c r="A27" s="14"/>
      <c r="B27" s="14"/>
      <c r="C27" s="14"/>
      <c r="D27" s="14"/>
      <c r="E27" s="14"/>
      <c r="F27" s="14"/>
      <c r="G27" s="166"/>
      <c r="H27" s="1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4.25">
      <c r="A28" s="14"/>
      <c r="B28" s="14"/>
      <c r="C28" s="14"/>
      <c r="D28" s="123"/>
      <c r="E28" s="123"/>
      <c r="F28" s="123"/>
      <c r="G28" s="123"/>
      <c r="H28" s="5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4.25">
      <c r="A29" s="14"/>
      <c r="B29" s="14"/>
      <c r="C29" s="14"/>
      <c r="D29" s="164"/>
      <c r="E29" s="14"/>
      <c r="F29" s="123"/>
      <c r="G29" s="123"/>
      <c r="H29" s="12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4.25">
      <c r="A30" s="14"/>
      <c r="B30" s="14"/>
      <c r="C30" s="14"/>
      <c r="D30" s="164"/>
      <c r="E30" s="123"/>
      <c r="F30" s="123"/>
      <c r="G30" s="123"/>
      <c r="H30" s="12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4.25">
      <c r="A31" s="14"/>
      <c r="B31" s="14"/>
      <c r="C31" s="14"/>
      <c r="D31" s="164"/>
      <c r="E31" s="123"/>
      <c r="F31" s="123"/>
      <c r="G31" s="123"/>
      <c r="H31" s="12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19" ht="14.25">
      <c r="B32" s="14"/>
      <c r="C32" s="14"/>
      <c r="D32" s="165"/>
      <c r="E32" s="123"/>
      <c r="F32" s="123"/>
      <c r="G32" s="123"/>
      <c r="H32" s="12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2:10" ht="14.25">
      <c r="B33" s="14"/>
      <c r="C33" s="123"/>
      <c r="D33" s="123"/>
      <c r="E33" s="123"/>
      <c r="F33" s="123"/>
      <c r="G33" s="123"/>
      <c r="H33" s="123"/>
      <c r="I33" s="14"/>
      <c r="J33" s="14"/>
    </row>
    <row r="34" spans="2:10" ht="14.25">
      <c r="B34" s="14"/>
      <c r="C34" s="14"/>
      <c r="D34" s="165"/>
      <c r="E34" s="123"/>
      <c r="F34" s="123"/>
      <c r="G34" s="123"/>
      <c r="H34" s="123"/>
      <c r="I34" s="14"/>
      <c r="J34" s="14"/>
    </row>
    <row r="35" spans="2:10" ht="14.25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4.25">
      <c r="B36" s="14"/>
      <c r="C36" s="14"/>
      <c r="D36" s="14"/>
      <c r="E36" s="14"/>
      <c r="F36" s="14"/>
      <c r="G36" s="14"/>
      <c r="H36" s="14"/>
      <c r="I36" s="14"/>
      <c r="J36" s="14"/>
    </row>
  </sheetData>
  <sheetProtection/>
  <mergeCells count="7">
    <mergeCell ref="A1:B1"/>
    <mergeCell ref="A3:T3"/>
    <mergeCell ref="A4:T4"/>
    <mergeCell ref="C6:S6"/>
    <mergeCell ref="A6:A7"/>
    <mergeCell ref="B6:B7"/>
    <mergeCell ref="T6:T7"/>
  </mergeCells>
  <printOptions horizontalCentered="1"/>
  <pageMargins left="0.5902777777777778" right="0.39305555555555555" top="0.9840277777777777" bottom="0.9840277777777777" header="0.5111111111111111" footer="0.5111111111111111"/>
  <pageSetup firstPageNumber="16" useFirstPageNumber="1" horizontalDpi="600" verticalDpi="600" orientation="landscape" paperSize="9" scale="80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1"/>
  <sheetViews>
    <sheetView view="pageBreakPreview" zoomScale="115" zoomScaleSheetLayoutView="115" zoomScalePageLayoutView="0" workbookViewId="0" topLeftCell="A327">
      <selection activeCell="C227" sqref="C227"/>
    </sheetView>
  </sheetViews>
  <sheetFormatPr defaultColWidth="0" defaultRowHeight="14.25" zeroHeight="1"/>
  <cols>
    <col min="1" max="1" width="30.625" style="353" customWidth="1"/>
    <col min="2" max="2" width="7.50390625" style="301" customWidth="1"/>
    <col min="3" max="3" width="5.625" style="274" customWidth="1"/>
    <col min="4" max="4" width="11.125" style="284" customWidth="1"/>
    <col min="5" max="5" width="9.25390625" style="284" customWidth="1"/>
    <col min="6" max="6" width="7.25390625" style="284" customWidth="1"/>
    <col min="7" max="7" width="9.625" style="284" customWidth="1"/>
    <col min="8" max="8" width="37.125" style="146" customWidth="1"/>
    <col min="9" max="9" width="13.125" style="301" customWidth="1"/>
    <col min="10" max="10" width="10.625" style="301" customWidth="1"/>
    <col min="11" max="11" width="11.125" style="301" customWidth="1"/>
    <col min="12" max="12" width="10.75390625" style="301" customWidth="1"/>
    <col min="13" max="13" width="9.25390625" style="301" customWidth="1"/>
    <col min="14" max="14" width="7.125" style="301" customWidth="1"/>
    <col min="15" max="15" width="7.625" style="301" customWidth="1"/>
    <col min="16" max="16" width="7.875" style="301" customWidth="1"/>
    <col min="17" max="17" width="9.375" style="301" customWidth="1"/>
    <col min="18" max="18" width="14.50390625" style="273" customWidth="1"/>
    <col min="19" max="19" width="10.00390625" style="301" customWidth="1"/>
    <col min="20" max="20" width="9.625" style="374" customWidth="1"/>
    <col min="21" max="16384" width="9.00390625" style="80" hidden="1" customWidth="1"/>
  </cols>
  <sheetData>
    <row r="1" spans="1:20" ht="14.25">
      <c r="A1" s="764" t="s">
        <v>335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</row>
    <row r="2" spans="1:20" s="354" customFormat="1" ht="18.75">
      <c r="A2" s="765" t="s">
        <v>336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</row>
    <row r="3" spans="1:20" ht="14.25">
      <c r="A3" s="350" t="s">
        <v>337</v>
      </c>
      <c r="B3" s="303"/>
      <c r="C3" s="303"/>
      <c r="D3" s="304"/>
      <c r="E3" s="304"/>
      <c r="F3" s="304"/>
      <c r="G3" s="304"/>
      <c r="H3" s="355"/>
      <c r="I3" s="304"/>
      <c r="J3" s="304"/>
      <c r="K3" s="304"/>
      <c r="L3" s="304"/>
      <c r="M3" s="304"/>
      <c r="N3" s="304"/>
      <c r="O3" s="304"/>
      <c r="P3" s="304"/>
      <c r="Q3" s="449" t="s">
        <v>259</v>
      </c>
      <c r="R3" s="450"/>
      <c r="S3" s="304"/>
      <c r="T3" s="304"/>
    </row>
    <row r="4" spans="1:20" ht="14.25">
      <c r="A4" s="767" t="s">
        <v>260</v>
      </c>
      <c r="B4" s="762" t="s">
        <v>3</v>
      </c>
      <c r="C4" s="762" t="s">
        <v>338</v>
      </c>
      <c r="D4" s="762" t="s">
        <v>339</v>
      </c>
      <c r="E4" s="762" t="s">
        <v>340</v>
      </c>
      <c r="F4" s="762" t="s">
        <v>341</v>
      </c>
      <c r="G4" s="762" t="s">
        <v>342</v>
      </c>
      <c r="H4" s="762" t="s">
        <v>343</v>
      </c>
      <c r="I4" s="766" t="s">
        <v>344</v>
      </c>
      <c r="J4" s="766"/>
      <c r="K4" s="766"/>
      <c r="L4" s="766"/>
      <c r="M4" s="766"/>
      <c r="N4" s="766"/>
      <c r="O4" s="766" t="s">
        <v>345</v>
      </c>
      <c r="P4" s="766"/>
      <c r="Q4" s="766"/>
      <c r="R4" s="762" t="s">
        <v>346</v>
      </c>
      <c r="S4" s="762" t="s">
        <v>347</v>
      </c>
      <c r="T4" s="763" t="s">
        <v>199</v>
      </c>
    </row>
    <row r="5" spans="1:20" ht="14.25">
      <c r="A5" s="768"/>
      <c r="B5" s="762"/>
      <c r="C5" s="762"/>
      <c r="D5" s="762"/>
      <c r="E5" s="762"/>
      <c r="F5" s="762"/>
      <c r="G5" s="762"/>
      <c r="H5" s="762"/>
      <c r="I5" s="762" t="s">
        <v>263</v>
      </c>
      <c r="J5" s="762" t="s">
        <v>264</v>
      </c>
      <c r="K5" s="762"/>
      <c r="L5" s="762"/>
      <c r="M5" s="762" t="s">
        <v>348</v>
      </c>
      <c r="N5" s="762" t="s">
        <v>349</v>
      </c>
      <c r="O5" s="762" t="s">
        <v>350</v>
      </c>
      <c r="P5" s="762" t="s">
        <v>351</v>
      </c>
      <c r="Q5" s="762" t="s">
        <v>352</v>
      </c>
      <c r="R5" s="762"/>
      <c r="S5" s="762"/>
      <c r="T5" s="763"/>
    </row>
    <row r="6" spans="1:20" ht="24">
      <c r="A6" s="769"/>
      <c r="B6" s="762"/>
      <c r="C6" s="762"/>
      <c r="D6" s="762"/>
      <c r="E6" s="762"/>
      <c r="F6" s="762"/>
      <c r="G6" s="762"/>
      <c r="H6" s="762"/>
      <c r="I6" s="762"/>
      <c r="J6" s="451" t="s">
        <v>267</v>
      </c>
      <c r="K6" s="451" t="s">
        <v>353</v>
      </c>
      <c r="L6" s="451" t="s">
        <v>354</v>
      </c>
      <c r="M6" s="762"/>
      <c r="N6" s="762"/>
      <c r="O6" s="762"/>
      <c r="P6" s="762"/>
      <c r="Q6" s="762"/>
      <c r="R6" s="762"/>
      <c r="S6" s="762"/>
      <c r="T6" s="763"/>
    </row>
    <row r="7" spans="1:20" ht="14.25">
      <c r="A7" s="452" t="s">
        <v>355</v>
      </c>
      <c r="B7" s="453"/>
      <c r="C7" s="454"/>
      <c r="D7" s="455"/>
      <c r="E7" s="453"/>
      <c r="F7" s="454"/>
      <c r="G7" s="454"/>
      <c r="H7" s="456"/>
      <c r="I7" s="454"/>
      <c r="J7" s="454"/>
      <c r="K7" s="454"/>
      <c r="L7" s="454"/>
      <c r="M7" s="454"/>
      <c r="N7" s="454"/>
      <c r="O7" s="454"/>
      <c r="P7" s="454"/>
      <c r="Q7" s="454"/>
      <c r="R7" s="457"/>
      <c r="S7" s="453"/>
      <c r="T7" s="458"/>
    </row>
    <row r="8" spans="1:20" ht="14.25">
      <c r="A8" s="145" t="s">
        <v>356</v>
      </c>
      <c r="B8" s="459"/>
      <c r="C8" s="460"/>
      <c r="D8" s="461"/>
      <c r="E8" s="459"/>
      <c r="F8" s="460"/>
      <c r="G8" s="460"/>
      <c r="H8" s="462"/>
      <c r="I8" s="460"/>
      <c r="J8" s="460"/>
      <c r="K8" s="460"/>
      <c r="L8" s="460"/>
      <c r="M8" s="460"/>
      <c r="N8" s="460"/>
      <c r="O8" s="460"/>
      <c r="P8" s="460"/>
      <c r="Q8" s="460"/>
      <c r="R8" s="463"/>
      <c r="S8" s="459"/>
      <c r="T8" s="460"/>
    </row>
    <row r="9" spans="1:20" s="35" customFormat="1" ht="14.25">
      <c r="A9" s="145" t="s">
        <v>357</v>
      </c>
      <c r="B9" s="464"/>
      <c r="C9" s="465"/>
      <c r="D9" s="466"/>
      <c r="E9" s="464"/>
      <c r="F9" s="465"/>
      <c r="G9" s="465"/>
      <c r="H9" s="467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4"/>
      <c r="T9" s="465"/>
    </row>
    <row r="10" spans="1:20" s="35" customFormat="1" ht="14.25">
      <c r="A10" s="468" t="s">
        <v>358</v>
      </c>
      <c r="B10" s="443"/>
      <c r="C10" s="444"/>
      <c r="D10" s="445"/>
      <c r="E10" s="443"/>
      <c r="F10" s="444"/>
      <c r="G10" s="444"/>
      <c r="H10" s="467"/>
      <c r="I10" s="444">
        <f>SUM(I11:I28)</f>
        <v>1289120</v>
      </c>
      <c r="J10" s="444">
        <f>SUM(J11:J28)</f>
        <v>320760</v>
      </c>
      <c r="K10" s="444">
        <f>SUM(K11:K28)</f>
        <v>181450</v>
      </c>
      <c r="L10" s="444">
        <f>SUM(L11:L28)</f>
        <v>786910</v>
      </c>
      <c r="M10" s="444"/>
      <c r="N10" s="444"/>
      <c r="O10" s="444"/>
      <c r="P10" s="444"/>
      <c r="Q10" s="444"/>
      <c r="R10" s="444"/>
      <c r="S10" s="443"/>
      <c r="T10" s="444"/>
    </row>
    <row r="11" spans="1:20" s="35" customFormat="1" ht="14.25">
      <c r="A11" s="431" t="s">
        <v>359</v>
      </c>
      <c r="B11" s="435" t="s">
        <v>64</v>
      </c>
      <c r="C11" s="428" t="s">
        <v>360</v>
      </c>
      <c r="D11" s="436">
        <v>1000</v>
      </c>
      <c r="E11" s="435"/>
      <c r="F11" s="428" t="s">
        <v>361</v>
      </c>
      <c r="G11" s="428" t="s">
        <v>362</v>
      </c>
      <c r="H11" s="431" t="s">
        <v>363</v>
      </c>
      <c r="I11" s="428">
        <f>D11*98</f>
        <v>98000</v>
      </c>
      <c r="J11" s="428">
        <f>I11</f>
        <v>98000</v>
      </c>
      <c r="K11" s="428"/>
      <c r="L11" s="428"/>
      <c r="M11" s="428"/>
      <c r="N11" s="428"/>
      <c r="O11" s="428"/>
      <c r="P11" s="428"/>
      <c r="Q11" s="428"/>
      <c r="R11" s="428" t="s">
        <v>364</v>
      </c>
      <c r="S11" s="435" t="s">
        <v>365</v>
      </c>
      <c r="T11" s="428"/>
    </row>
    <row r="12" spans="1:20" s="35" customFormat="1" ht="14.25">
      <c r="A12" s="468" t="s">
        <v>366</v>
      </c>
      <c r="B12" s="443"/>
      <c r="C12" s="444"/>
      <c r="D12" s="445"/>
      <c r="E12" s="443"/>
      <c r="F12" s="444"/>
      <c r="G12" s="444"/>
      <c r="H12" s="467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3"/>
      <c r="T12" s="444"/>
    </row>
    <row r="13" spans="1:20" s="35" customFormat="1" ht="14.25">
      <c r="A13" s="431" t="s">
        <v>367</v>
      </c>
      <c r="B13" s="435" t="s">
        <v>64</v>
      </c>
      <c r="C13" s="428" t="s">
        <v>360</v>
      </c>
      <c r="D13" s="436">
        <v>2400</v>
      </c>
      <c r="E13" s="435">
        <v>800</v>
      </c>
      <c r="F13" s="428" t="s">
        <v>361</v>
      </c>
      <c r="G13" s="428" t="s">
        <v>362</v>
      </c>
      <c r="H13" s="431" t="s">
        <v>368</v>
      </c>
      <c r="I13" s="428">
        <f>D13*36.6</f>
        <v>87840</v>
      </c>
      <c r="J13" s="428">
        <f>E13*36.6</f>
        <v>29280</v>
      </c>
      <c r="K13" s="428"/>
      <c r="L13" s="428">
        <f aca="true" t="shared" si="0" ref="L13:L19">I13-J13</f>
        <v>58560</v>
      </c>
      <c r="M13" s="428"/>
      <c r="N13" s="428"/>
      <c r="O13" s="428"/>
      <c r="P13" s="428"/>
      <c r="Q13" s="428"/>
      <c r="R13" s="428" t="s">
        <v>364</v>
      </c>
      <c r="S13" s="435" t="s">
        <v>365</v>
      </c>
      <c r="T13" s="428"/>
    </row>
    <row r="14" spans="1:20" s="35" customFormat="1" ht="14.25">
      <c r="A14" s="431" t="s">
        <v>369</v>
      </c>
      <c r="B14" s="435" t="s">
        <v>64</v>
      </c>
      <c r="C14" s="428" t="s">
        <v>360</v>
      </c>
      <c r="D14" s="436">
        <v>300</v>
      </c>
      <c r="E14" s="435">
        <v>200</v>
      </c>
      <c r="F14" s="428" t="s">
        <v>361</v>
      </c>
      <c r="G14" s="428" t="s">
        <v>362</v>
      </c>
      <c r="H14" s="431" t="s">
        <v>370</v>
      </c>
      <c r="I14" s="428">
        <f>D14*96</f>
        <v>28800</v>
      </c>
      <c r="J14" s="428">
        <f>E14*96</f>
        <v>19200</v>
      </c>
      <c r="K14" s="428"/>
      <c r="L14" s="428">
        <f t="shared" si="0"/>
        <v>9600</v>
      </c>
      <c r="M14" s="428"/>
      <c r="N14" s="428"/>
      <c r="O14" s="428"/>
      <c r="P14" s="428"/>
      <c r="Q14" s="428"/>
      <c r="R14" s="428" t="s">
        <v>364</v>
      </c>
      <c r="S14" s="435" t="s">
        <v>365</v>
      </c>
      <c r="T14" s="428"/>
    </row>
    <row r="15" spans="1:20" s="35" customFormat="1" ht="24">
      <c r="A15" s="431" t="s">
        <v>371</v>
      </c>
      <c r="B15" s="435" t="s">
        <v>64</v>
      </c>
      <c r="C15" s="428" t="s">
        <v>360</v>
      </c>
      <c r="D15" s="436">
        <v>3570</v>
      </c>
      <c r="E15" s="435">
        <v>800</v>
      </c>
      <c r="F15" s="428" t="s">
        <v>372</v>
      </c>
      <c r="G15" s="428" t="s">
        <v>362</v>
      </c>
      <c r="H15" s="431" t="s">
        <v>373</v>
      </c>
      <c r="I15" s="428">
        <f>D15*70</f>
        <v>249900</v>
      </c>
      <c r="J15" s="428">
        <f>E15*70</f>
        <v>56000</v>
      </c>
      <c r="K15" s="428"/>
      <c r="L15" s="428">
        <f t="shared" si="0"/>
        <v>193900</v>
      </c>
      <c r="M15" s="428"/>
      <c r="N15" s="428"/>
      <c r="O15" s="428"/>
      <c r="P15" s="428"/>
      <c r="Q15" s="428"/>
      <c r="R15" s="428" t="s">
        <v>364</v>
      </c>
      <c r="S15" s="435" t="s">
        <v>365</v>
      </c>
      <c r="T15" s="428"/>
    </row>
    <row r="16" spans="1:20" s="35" customFormat="1" ht="14.25">
      <c r="A16" s="431" t="s">
        <v>374</v>
      </c>
      <c r="B16" s="435" t="s">
        <v>64</v>
      </c>
      <c r="C16" s="428" t="s">
        <v>360</v>
      </c>
      <c r="D16" s="436">
        <v>2800</v>
      </c>
      <c r="E16" s="435">
        <v>800</v>
      </c>
      <c r="F16" s="428" t="s">
        <v>361</v>
      </c>
      <c r="G16" s="428" t="s">
        <v>362</v>
      </c>
      <c r="H16" s="431" t="s">
        <v>375</v>
      </c>
      <c r="I16" s="428">
        <f>D16*23</f>
        <v>64400</v>
      </c>
      <c r="J16" s="428">
        <f>E16*23</f>
        <v>18400</v>
      </c>
      <c r="K16" s="428"/>
      <c r="L16" s="428">
        <f t="shared" si="0"/>
        <v>46000</v>
      </c>
      <c r="M16" s="428"/>
      <c r="N16" s="428"/>
      <c r="O16" s="428"/>
      <c r="P16" s="428"/>
      <c r="Q16" s="428"/>
      <c r="R16" s="428" t="s">
        <v>364</v>
      </c>
      <c r="S16" s="435" t="s">
        <v>365</v>
      </c>
      <c r="T16" s="428"/>
    </row>
    <row r="17" spans="1:20" s="35" customFormat="1" ht="24">
      <c r="A17" s="431" t="s">
        <v>376</v>
      </c>
      <c r="B17" s="435" t="s">
        <v>64</v>
      </c>
      <c r="C17" s="428" t="s">
        <v>360</v>
      </c>
      <c r="D17" s="436">
        <v>2600</v>
      </c>
      <c r="E17" s="435">
        <v>800</v>
      </c>
      <c r="F17" s="428" t="s">
        <v>372</v>
      </c>
      <c r="G17" s="428" t="s">
        <v>362</v>
      </c>
      <c r="H17" s="431" t="s">
        <v>377</v>
      </c>
      <c r="I17" s="428">
        <f>73*2600</f>
        <v>189800</v>
      </c>
      <c r="J17" s="428">
        <f>73*800</f>
        <v>58400</v>
      </c>
      <c r="K17" s="428"/>
      <c r="L17" s="428">
        <f t="shared" si="0"/>
        <v>131400</v>
      </c>
      <c r="M17" s="428"/>
      <c r="N17" s="428"/>
      <c r="O17" s="428"/>
      <c r="P17" s="428"/>
      <c r="Q17" s="428"/>
      <c r="R17" s="428" t="s">
        <v>364</v>
      </c>
      <c r="S17" s="435" t="s">
        <v>365</v>
      </c>
      <c r="T17" s="428"/>
    </row>
    <row r="18" spans="1:20" s="35" customFormat="1" ht="14.25">
      <c r="A18" s="431" t="s">
        <v>378</v>
      </c>
      <c r="B18" s="435" t="s">
        <v>64</v>
      </c>
      <c r="C18" s="428" t="s">
        <v>360</v>
      </c>
      <c r="D18" s="436">
        <v>2600</v>
      </c>
      <c r="E18" s="435">
        <v>800</v>
      </c>
      <c r="F18" s="428" t="s">
        <v>361</v>
      </c>
      <c r="G18" s="428" t="s">
        <v>362</v>
      </c>
      <c r="H18" s="431" t="s">
        <v>379</v>
      </c>
      <c r="I18" s="428">
        <f>D18*12</f>
        <v>31200</v>
      </c>
      <c r="J18" s="428">
        <f>800*12</f>
        <v>9600</v>
      </c>
      <c r="K18" s="428"/>
      <c r="L18" s="428">
        <f t="shared" si="0"/>
        <v>21600</v>
      </c>
      <c r="M18" s="428"/>
      <c r="N18" s="428"/>
      <c r="O18" s="428"/>
      <c r="P18" s="428"/>
      <c r="Q18" s="428"/>
      <c r="R18" s="428" t="s">
        <v>364</v>
      </c>
      <c r="S18" s="435" t="s">
        <v>365</v>
      </c>
      <c r="T18" s="428"/>
    </row>
    <row r="19" spans="1:20" s="35" customFormat="1" ht="14.25">
      <c r="A19" s="431" t="s">
        <v>380</v>
      </c>
      <c r="B19" s="435" t="s">
        <v>64</v>
      </c>
      <c r="C19" s="428" t="s">
        <v>360</v>
      </c>
      <c r="D19" s="436">
        <v>2600</v>
      </c>
      <c r="E19" s="435">
        <v>800</v>
      </c>
      <c r="F19" s="428" t="s">
        <v>361</v>
      </c>
      <c r="G19" s="428" t="s">
        <v>362</v>
      </c>
      <c r="H19" s="431" t="s">
        <v>381</v>
      </c>
      <c r="I19" s="428">
        <f>9.5*2600</f>
        <v>24700</v>
      </c>
      <c r="J19" s="428">
        <f>9.5*800</f>
        <v>7600</v>
      </c>
      <c r="K19" s="428"/>
      <c r="L19" s="428">
        <f t="shared" si="0"/>
        <v>17100</v>
      </c>
      <c r="M19" s="428"/>
      <c r="N19" s="428"/>
      <c r="O19" s="428"/>
      <c r="P19" s="428"/>
      <c r="Q19" s="428"/>
      <c r="R19" s="428" t="s">
        <v>364</v>
      </c>
      <c r="S19" s="435" t="s">
        <v>365</v>
      </c>
      <c r="T19" s="428"/>
    </row>
    <row r="20" spans="1:20" s="35" customFormat="1" ht="24">
      <c r="A20" s="431" t="s">
        <v>382</v>
      </c>
      <c r="B20" s="435" t="s">
        <v>64</v>
      </c>
      <c r="C20" s="428" t="s">
        <v>332</v>
      </c>
      <c r="D20" s="436">
        <v>300</v>
      </c>
      <c r="E20" s="435">
        <v>200</v>
      </c>
      <c r="F20" s="428" t="s">
        <v>361</v>
      </c>
      <c r="G20" s="428" t="s">
        <v>362</v>
      </c>
      <c r="H20" s="431" t="s">
        <v>383</v>
      </c>
      <c r="I20" s="428">
        <f>D20*484</f>
        <v>145200</v>
      </c>
      <c r="J20" s="428"/>
      <c r="K20" s="428">
        <f>E20*484</f>
        <v>96800</v>
      </c>
      <c r="L20" s="428">
        <f>I20-K20</f>
        <v>48400</v>
      </c>
      <c r="M20" s="428"/>
      <c r="N20" s="428"/>
      <c r="O20" s="428"/>
      <c r="P20" s="428"/>
      <c r="Q20" s="428"/>
      <c r="R20" s="428" t="s">
        <v>364</v>
      </c>
      <c r="S20" s="435" t="s">
        <v>365</v>
      </c>
      <c r="T20" s="428"/>
    </row>
    <row r="21" spans="1:20" s="35" customFormat="1" ht="24">
      <c r="A21" s="431" t="s">
        <v>384</v>
      </c>
      <c r="B21" s="435" t="s">
        <v>64</v>
      </c>
      <c r="C21" s="428" t="s">
        <v>332</v>
      </c>
      <c r="D21" s="436">
        <v>130</v>
      </c>
      <c r="E21" s="435">
        <v>40</v>
      </c>
      <c r="F21" s="428" t="s">
        <v>361</v>
      </c>
      <c r="G21" s="428" t="s">
        <v>362</v>
      </c>
      <c r="H21" s="431" t="s">
        <v>385</v>
      </c>
      <c r="I21" s="428">
        <f>D21*1697</f>
        <v>220610</v>
      </c>
      <c r="J21" s="428"/>
      <c r="K21" s="428">
        <f>E21*1697</f>
        <v>67880</v>
      </c>
      <c r="L21" s="428">
        <f>I21-K21</f>
        <v>152730</v>
      </c>
      <c r="M21" s="428"/>
      <c r="N21" s="428"/>
      <c r="O21" s="428"/>
      <c r="P21" s="428"/>
      <c r="Q21" s="428"/>
      <c r="R21" s="428" t="s">
        <v>364</v>
      </c>
      <c r="S21" s="435" t="s">
        <v>365</v>
      </c>
      <c r="T21" s="428"/>
    </row>
    <row r="22" spans="1:20" s="35" customFormat="1" ht="24">
      <c r="A22" s="431" t="s">
        <v>386</v>
      </c>
      <c r="B22" s="435" t="s">
        <v>64</v>
      </c>
      <c r="C22" s="428" t="s">
        <v>360</v>
      </c>
      <c r="D22" s="436">
        <v>1200</v>
      </c>
      <c r="E22" s="435">
        <v>800</v>
      </c>
      <c r="F22" s="428" t="s">
        <v>387</v>
      </c>
      <c r="G22" s="428" t="s">
        <v>388</v>
      </c>
      <c r="H22" s="431" t="s">
        <v>389</v>
      </c>
      <c r="I22" s="428">
        <f>D22*9.6</f>
        <v>11520</v>
      </c>
      <c r="J22" s="428">
        <f>E22*9.6</f>
        <v>7680</v>
      </c>
      <c r="K22" s="428"/>
      <c r="L22" s="428">
        <f>I22-J22</f>
        <v>3840</v>
      </c>
      <c r="M22" s="428"/>
      <c r="N22" s="428"/>
      <c r="O22" s="428"/>
      <c r="P22" s="428"/>
      <c r="Q22" s="428"/>
      <c r="R22" s="428" t="s">
        <v>364</v>
      </c>
      <c r="S22" s="435" t="s">
        <v>365</v>
      </c>
      <c r="T22" s="428"/>
    </row>
    <row r="23" spans="1:20" s="35" customFormat="1" ht="14.25">
      <c r="A23" s="431" t="s">
        <v>390</v>
      </c>
      <c r="B23" s="435" t="s">
        <v>64</v>
      </c>
      <c r="C23" s="428" t="s">
        <v>332</v>
      </c>
      <c r="D23" s="436">
        <v>75</v>
      </c>
      <c r="E23" s="435">
        <v>40</v>
      </c>
      <c r="F23" s="428" t="s">
        <v>361</v>
      </c>
      <c r="G23" s="428" t="s">
        <v>388</v>
      </c>
      <c r="H23" s="431" t="s">
        <v>391</v>
      </c>
      <c r="I23" s="428">
        <f>236*D23</f>
        <v>17700</v>
      </c>
      <c r="J23" s="428"/>
      <c r="K23" s="428">
        <f>E23*236</f>
        <v>9440</v>
      </c>
      <c r="L23" s="428">
        <f>I23-K23</f>
        <v>8260</v>
      </c>
      <c r="M23" s="428"/>
      <c r="N23" s="428"/>
      <c r="O23" s="428"/>
      <c r="P23" s="428"/>
      <c r="Q23" s="428"/>
      <c r="R23" s="428" t="s">
        <v>364</v>
      </c>
      <c r="S23" s="435" t="s">
        <v>365</v>
      </c>
      <c r="T23" s="428"/>
    </row>
    <row r="24" spans="1:20" s="35" customFormat="1" ht="14.25">
      <c r="A24" s="431" t="s">
        <v>392</v>
      </c>
      <c r="B24" s="435" t="s">
        <v>64</v>
      </c>
      <c r="C24" s="428" t="s">
        <v>360</v>
      </c>
      <c r="D24" s="436">
        <v>300</v>
      </c>
      <c r="E24" s="435">
        <v>50</v>
      </c>
      <c r="F24" s="428" t="s">
        <v>387</v>
      </c>
      <c r="G24" s="428" t="s">
        <v>388</v>
      </c>
      <c r="H24" s="431" t="s">
        <v>393</v>
      </c>
      <c r="I24" s="428">
        <f>D24*332</f>
        <v>99600</v>
      </c>
      <c r="J24" s="428">
        <f>E24*332</f>
        <v>16600</v>
      </c>
      <c r="K24" s="428"/>
      <c r="L24" s="428">
        <f>I24-J24</f>
        <v>83000</v>
      </c>
      <c r="M24" s="428"/>
      <c r="N24" s="428"/>
      <c r="O24" s="428"/>
      <c r="P24" s="428"/>
      <c r="Q24" s="428"/>
      <c r="R24" s="428" t="s">
        <v>364</v>
      </c>
      <c r="S24" s="435" t="s">
        <v>365</v>
      </c>
      <c r="T24" s="428"/>
    </row>
    <row r="25" spans="1:20" s="35" customFormat="1" ht="24">
      <c r="A25" s="438" t="s">
        <v>394</v>
      </c>
      <c r="B25" s="469" t="s">
        <v>64</v>
      </c>
      <c r="C25" s="433" t="s">
        <v>332</v>
      </c>
      <c r="D25" s="470">
        <v>150</v>
      </c>
      <c r="E25" s="469">
        <v>40</v>
      </c>
      <c r="F25" s="433" t="s">
        <v>361</v>
      </c>
      <c r="G25" s="433" t="s">
        <v>388</v>
      </c>
      <c r="H25" s="431" t="s">
        <v>395</v>
      </c>
      <c r="I25" s="433">
        <f>D25*7</f>
        <v>1050</v>
      </c>
      <c r="J25" s="433"/>
      <c r="K25" s="433">
        <f>E25*7</f>
        <v>280</v>
      </c>
      <c r="L25" s="433">
        <f>I25-K25</f>
        <v>770</v>
      </c>
      <c r="M25" s="433"/>
      <c r="N25" s="433"/>
      <c r="O25" s="433"/>
      <c r="P25" s="433"/>
      <c r="Q25" s="433"/>
      <c r="R25" s="433" t="s">
        <v>364</v>
      </c>
      <c r="S25" s="469" t="s">
        <v>365</v>
      </c>
      <c r="T25" s="433"/>
    </row>
    <row r="26" spans="1:20" ht="14.25">
      <c r="A26" s="468" t="s">
        <v>396</v>
      </c>
      <c r="B26" s="471"/>
      <c r="C26" s="472"/>
      <c r="D26" s="473"/>
      <c r="E26" s="443"/>
      <c r="F26" s="472"/>
      <c r="G26" s="472"/>
      <c r="H26" s="467"/>
      <c r="I26" s="472"/>
      <c r="J26" s="463"/>
      <c r="K26" s="463"/>
      <c r="L26" s="463"/>
      <c r="M26" s="463"/>
      <c r="N26" s="463"/>
      <c r="O26" s="463"/>
      <c r="P26" s="463"/>
      <c r="Q26" s="463"/>
      <c r="R26" s="463"/>
      <c r="S26" s="443"/>
      <c r="T26" s="463"/>
    </row>
    <row r="27" spans="1:20" s="35" customFormat="1" ht="14.25">
      <c r="A27" s="438" t="s">
        <v>397</v>
      </c>
      <c r="B27" s="474" t="s">
        <v>398</v>
      </c>
      <c r="C27" s="475" t="s">
        <v>332</v>
      </c>
      <c r="D27" s="476">
        <v>4</v>
      </c>
      <c r="E27" s="474">
        <v>1.5</v>
      </c>
      <c r="F27" s="475" t="s">
        <v>361</v>
      </c>
      <c r="G27" s="477" t="s">
        <v>388</v>
      </c>
      <c r="H27" s="438" t="s">
        <v>399</v>
      </c>
      <c r="I27" s="428">
        <f>4*3500</f>
        <v>14000</v>
      </c>
      <c r="J27" s="428"/>
      <c r="K27" s="428">
        <f>1.5*3500</f>
        <v>5250</v>
      </c>
      <c r="L27" s="428">
        <f>I27-K27</f>
        <v>8750</v>
      </c>
      <c r="M27" s="428"/>
      <c r="N27" s="428"/>
      <c r="O27" s="428"/>
      <c r="P27" s="428"/>
      <c r="Q27" s="428"/>
      <c r="R27" s="433" t="s">
        <v>364</v>
      </c>
      <c r="S27" s="469" t="s">
        <v>365</v>
      </c>
      <c r="T27" s="428"/>
    </row>
    <row r="28" spans="1:20" s="35" customFormat="1" ht="14.25">
      <c r="A28" s="438" t="s">
        <v>400</v>
      </c>
      <c r="B28" s="474" t="s">
        <v>398</v>
      </c>
      <c r="C28" s="475" t="s">
        <v>332</v>
      </c>
      <c r="D28" s="476">
        <v>4</v>
      </c>
      <c r="E28" s="474">
        <v>1.5</v>
      </c>
      <c r="F28" s="475" t="s">
        <v>387</v>
      </c>
      <c r="G28" s="477" t="s">
        <v>401</v>
      </c>
      <c r="H28" s="438" t="s">
        <v>402</v>
      </c>
      <c r="I28" s="428">
        <f>1200*4</f>
        <v>4800</v>
      </c>
      <c r="J28" s="428"/>
      <c r="K28" s="428">
        <f>1.5*1200</f>
        <v>1800</v>
      </c>
      <c r="L28" s="428">
        <f>I28-K28</f>
        <v>3000</v>
      </c>
      <c r="M28" s="428"/>
      <c r="N28" s="428"/>
      <c r="O28" s="428"/>
      <c r="P28" s="428"/>
      <c r="Q28" s="428"/>
      <c r="R28" s="433" t="s">
        <v>364</v>
      </c>
      <c r="S28" s="469" t="s">
        <v>365</v>
      </c>
      <c r="T28" s="428"/>
    </row>
    <row r="29" spans="1:30" s="62" customFormat="1" ht="14.25">
      <c r="A29" s="448" t="s">
        <v>403</v>
      </c>
      <c r="B29" s="471"/>
      <c r="C29" s="472"/>
      <c r="D29" s="473"/>
      <c r="E29" s="471"/>
      <c r="F29" s="472"/>
      <c r="G29" s="472"/>
      <c r="H29" s="467"/>
      <c r="I29" s="472">
        <f>SUM(I31:I43)</f>
        <v>608800</v>
      </c>
      <c r="J29" s="97">
        <f>SUM(J31:J43)</f>
        <v>510100</v>
      </c>
      <c r="K29" s="161">
        <f>SUM(K31:K43)</f>
        <v>52600</v>
      </c>
      <c r="L29" s="161">
        <f>SUM(L31:L43)</f>
        <v>46100</v>
      </c>
      <c r="M29" s="110"/>
      <c r="N29" s="110"/>
      <c r="O29" s="110"/>
      <c r="P29" s="110"/>
      <c r="Q29" s="110"/>
      <c r="R29" s="111"/>
      <c r="S29" s="443"/>
      <c r="T29" s="478"/>
      <c r="U29" s="305"/>
      <c r="V29" s="305"/>
      <c r="W29" s="305"/>
      <c r="X29" s="305"/>
      <c r="Y29" s="305"/>
      <c r="Z29" s="306"/>
      <c r="AA29" s="306"/>
      <c r="AB29" s="306"/>
      <c r="AC29" s="167"/>
      <c r="AD29" s="168"/>
    </row>
    <row r="30" spans="1:30" ht="14.25">
      <c r="A30" s="468" t="s">
        <v>404</v>
      </c>
      <c r="B30" s="471"/>
      <c r="C30" s="472"/>
      <c r="D30" s="473"/>
      <c r="E30" s="471"/>
      <c r="F30" s="472"/>
      <c r="G30" s="472"/>
      <c r="H30" s="467"/>
      <c r="I30" s="143"/>
      <c r="J30" s="465"/>
      <c r="K30" s="465"/>
      <c r="L30" s="465"/>
      <c r="M30" s="460"/>
      <c r="N30" s="460"/>
      <c r="O30" s="460"/>
      <c r="P30" s="460"/>
      <c r="Q30" s="460"/>
      <c r="R30" s="463"/>
      <c r="S30" s="443"/>
      <c r="T30" s="478"/>
      <c r="U30" s="305"/>
      <c r="V30" s="305"/>
      <c r="W30" s="305"/>
      <c r="X30" s="305"/>
      <c r="Y30" s="305"/>
      <c r="Z30" s="302"/>
      <c r="AA30" s="302"/>
      <c r="AB30" s="302"/>
      <c r="AC30" s="307"/>
      <c r="AD30" s="259"/>
    </row>
    <row r="31" spans="1:30" ht="14.25">
      <c r="A31" s="431" t="s">
        <v>405</v>
      </c>
      <c r="B31" s="435" t="s">
        <v>406</v>
      </c>
      <c r="C31" s="428" t="s">
        <v>360</v>
      </c>
      <c r="D31" s="436" t="s">
        <v>407</v>
      </c>
      <c r="E31" s="435"/>
      <c r="F31" s="428" t="s">
        <v>361</v>
      </c>
      <c r="G31" s="477" t="s">
        <v>388</v>
      </c>
      <c r="H31" s="431" t="s">
        <v>408</v>
      </c>
      <c r="I31" s="428">
        <v>450000</v>
      </c>
      <c r="J31" s="479">
        <v>450000</v>
      </c>
      <c r="K31" s="479"/>
      <c r="L31" s="479"/>
      <c r="M31" s="479"/>
      <c r="N31" s="479"/>
      <c r="O31" s="479"/>
      <c r="P31" s="479"/>
      <c r="Q31" s="479"/>
      <c r="R31" s="479"/>
      <c r="S31" s="480"/>
      <c r="T31" s="451"/>
      <c r="U31" s="305"/>
      <c r="V31" s="305"/>
      <c r="W31" s="305"/>
      <c r="X31" s="305"/>
      <c r="Y31" s="305"/>
      <c r="Z31" s="302"/>
      <c r="AA31" s="302"/>
      <c r="AB31" s="302"/>
      <c r="AC31" s="307"/>
      <c r="AD31" s="259"/>
    </row>
    <row r="32" spans="1:30" ht="47.25" customHeight="1">
      <c r="A32" s="431" t="s">
        <v>409</v>
      </c>
      <c r="B32" s="435" t="s">
        <v>406</v>
      </c>
      <c r="C32" s="428" t="s">
        <v>360</v>
      </c>
      <c r="D32" s="436" t="s">
        <v>407</v>
      </c>
      <c r="E32" s="435"/>
      <c r="F32" s="428" t="s">
        <v>361</v>
      </c>
      <c r="G32" s="477" t="s">
        <v>388</v>
      </c>
      <c r="H32" s="431" t="s">
        <v>410</v>
      </c>
      <c r="I32" s="428">
        <v>17000</v>
      </c>
      <c r="J32" s="479">
        <v>10000</v>
      </c>
      <c r="K32" s="479">
        <v>2000</v>
      </c>
      <c r="L32" s="479">
        <v>5000</v>
      </c>
      <c r="M32" s="479"/>
      <c r="N32" s="479"/>
      <c r="O32" s="479"/>
      <c r="P32" s="479"/>
      <c r="Q32" s="479"/>
      <c r="R32" s="479"/>
      <c r="S32" s="480"/>
      <c r="T32" s="451"/>
      <c r="U32" s="305"/>
      <c r="V32" s="305"/>
      <c r="W32" s="305"/>
      <c r="X32" s="305"/>
      <c r="Y32" s="305"/>
      <c r="Z32" s="302"/>
      <c r="AA32" s="302"/>
      <c r="AB32" s="302"/>
      <c r="AC32" s="307"/>
      <c r="AD32" s="259"/>
    </row>
    <row r="33" spans="1:30" ht="52.5" customHeight="1">
      <c r="A33" s="431" t="s">
        <v>411</v>
      </c>
      <c r="B33" s="435" t="s">
        <v>406</v>
      </c>
      <c r="C33" s="428" t="s">
        <v>360</v>
      </c>
      <c r="D33" s="436" t="s">
        <v>407</v>
      </c>
      <c r="E33" s="435"/>
      <c r="F33" s="428" t="s">
        <v>361</v>
      </c>
      <c r="G33" s="477" t="s">
        <v>388</v>
      </c>
      <c r="H33" s="431" t="s">
        <v>412</v>
      </c>
      <c r="I33" s="428">
        <v>8700</v>
      </c>
      <c r="J33" s="479">
        <v>3000</v>
      </c>
      <c r="K33" s="479">
        <v>3000</v>
      </c>
      <c r="L33" s="479">
        <v>2700</v>
      </c>
      <c r="M33" s="479"/>
      <c r="N33" s="479"/>
      <c r="O33" s="479"/>
      <c r="P33" s="479"/>
      <c r="Q33" s="479"/>
      <c r="R33" s="479"/>
      <c r="S33" s="480"/>
      <c r="T33" s="451"/>
      <c r="U33" s="305"/>
      <c r="V33" s="305"/>
      <c r="W33" s="305"/>
      <c r="X33" s="305"/>
      <c r="Y33" s="305"/>
      <c r="Z33" s="302"/>
      <c r="AA33" s="302"/>
      <c r="AB33" s="302"/>
      <c r="AC33" s="307"/>
      <c r="AD33" s="259"/>
    </row>
    <row r="34" spans="1:30" ht="22.5" customHeight="1">
      <c r="A34" s="468" t="s">
        <v>413</v>
      </c>
      <c r="B34" s="471"/>
      <c r="C34" s="472"/>
      <c r="D34" s="473"/>
      <c r="E34" s="471"/>
      <c r="F34" s="472"/>
      <c r="G34" s="472"/>
      <c r="H34" s="467"/>
      <c r="I34" s="472"/>
      <c r="J34" s="460"/>
      <c r="K34" s="460"/>
      <c r="L34" s="460"/>
      <c r="M34" s="481"/>
      <c r="N34" s="481"/>
      <c r="O34" s="481"/>
      <c r="P34" s="481"/>
      <c r="Q34" s="481"/>
      <c r="R34" s="472"/>
      <c r="S34" s="443"/>
      <c r="T34" s="478"/>
      <c r="U34" s="305"/>
      <c r="V34" s="305"/>
      <c r="W34" s="305"/>
      <c r="X34" s="305"/>
      <c r="Y34" s="305"/>
      <c r="Z34" s="302"/>
      <c r="AA34" s="302"/>
      <c r="AB34" s="302"/>
      <c r="AC34" s="307"/>
      <c r="AD34" s="259"/>
    </row>
    <row r="35" spans="1:30" ht="40.5" customHeight="1">
      <c r="A35" s="431" t="s">
        <v>414</v>
      </c>
      <c r="B35" s="431"/>
      <c r="C35" s="431" t="s">
        <v>332</v>
      </c>
      <c r="D35" s="431" t="s">
        <v>407</v>
      </c>
      <c r="E35" s="482"/>
      <c r="F35" s="428" t="s">
        <v>361</v>
      </c>
      <c r="G35" s="431" t="s">
        <v>388</v>
      </c>
      <c r="H35" s="431" t="s">
        <v>415</v>
      </c>
      <c r="I35" s="428">
        <v>35000</v>
      </c>
      <c r="J35" s="479">
        <v>10000</v>
      </c>
      <c r="K35" s="479">
        <v>10000</v>
      </c>
      <c r="L35" s="479">
        <v>15000</v>
      </c>
      <c r="M35" s="479"/>
      <c r="N35" s="479"/>
      <c r="O35" s="479"/>
      <c r="P35" s="479"/>
      <c r="Q35" s="479"/>
      <c r="R35" s="479"/>
      <c r="S35" s="480"/>
      <c r="T35" s="451"/>
      <c r="U35" s="305"/>
      <c r="V35" s="305"/>
      <c r="W35" s="305"/>
      <c r="X35" s="305"/>
      <c r="Y35" s="305"/>
      <c r="Z35" s="302"/>
      <c r="AA35" s="302"/>
      <c r="AB35" s="302"/>
      <c r="AC35" s="307"/>
      <c r="AD35" s="259"/>
    </row>
    <row r="36" spans="1:30" ht="14.25">
      <c r="A36" s="431" t="s">
        <v>416</v>
      </c>
      <c r="B36" s="431"/>
      <c r="C36" s="431" t="s">
        <v>332</v>
      </c>
      <c r="D36" s="431" t="s">
        <v>407</v>
      </c>
      <c r="E36" s="482"/>
      <c r="F36" s="428" t="s">
        <v>361</v>
      </c>
      <c r="G36" s="431" t="s">
        <v>388</v>
      </c>
      <c r="H36" s="431" t="s">
        <v>417</v>
      </c>
      <c r="I36" s="428">
        <v>27300</v>
      </c>
      <c r="J36" s="479">
        <v>10000</v>
      </c>
      <c r="K36" s="479">
        <v>10000</v>
      </c>
      <c r="L36" s="479">
        <v>7300</v>
      </c>
      <c r="M36" s="479"/>
      <c r="N36" s="479"/>
      <c r="O36" s="479"/>
      <c r="P36" s="479"/>
      <c r="Q36" s="479"/>
      <c r="R36" s="479"/>
      <c r="S36" s="480"/>
      <c r="T36" s="451"/>
      <c r="U36" s="305"/>
      <c r="V36" s="305"/>
      <c r="W36" s="305"/>
      <c r="X36" s="305"/>
      <c r="Y36" s="305"/>
      <c r="Z36" s="302"/>
      <c r="AA36" s="302"/>
      <c r="AB36" s="302"/>
      <c r="AC36" s="307"/>
      <c r="AD36" s="259"/>
    </row>
    <row r="37" spans="1:30" ht="24.75" customHeight="1">
      <c r="A37" s="468" t="s">
        <v>418</v>
      </c>
      <c r="B37" s="471"/>
      <c r="C37" s="472"/>
      <c r="D37" s="473"/>
      <c r="E37" s="471"/>
      <c r="F37" s="472"/>
      <c r="G37" s="472"/>
      <c r="H37" s="467"/>
      <c r="I37" s="472"/>
      <c r="J37" s="460"/>
      <c r="K37" s="460"/>
      <c r="L37" s="460"/>
      <c r="M37" s="460"/>
      <c r="N37" s="460"/>
      <c r="O37" s="460"/>
      <c r="P37" s="460"/>
      <c r="Q37" s="460"/>
      <c r="R37" s="463"/>
      <c r="S37" s="443"/>
      <c r="T37" s="478"/>
      <c r="U37" s="305"/>
      <c r="V37" s="305"/>
      <c r="W37" s="305"/>
      <c r="X37" s="305"/>
      <c r="Y37" s="305"/>
      <c r="Z37" s="302"/>
      <c r="AA37" s="302"/>
      <c r="AB37" s="302"/>
      <c r="AC37" s="307"/>
      <c r="AD37" s="259"/>
    </row>
    <row r="38" spans="1:30" ht="33" customHeight="1">
      <c r="A38" s="431" t="s">
        <v>419</v>
      </c>
      <c r="B38" s="435" t="s">
        <v>406</v>
      </c>
      <c r="C38" s="428" t="s">
        <v>360</v>
      </c>
      <c r="D38" s="483" t="s">
        <v>407</v>
      </c>
      <c r="E38" s="435"/>
      <c r="F38" s="428" t="s">
        <v>361</v>
      </c>
      <c r="G38" s="431" t="s">
        <v>388</v>
      </c>
      <c r="H38" s="431" t="s">
        <v>420</v>
      </c>
      <c r="I38" s="484">
        <v>50000</v>
      </c>
      <c r="J38" s="484">
        <v>20000</v>
      </c>
      <c r="K38" s="484">
        <v>20000</v>
      </c>
      <c r="L38" s="484">
        <v>10000</v>
      </c>
      <c r="M38" s="458"/>
      <c r="N38" s="458"/>
      <c r="O38" s="458"/>
      <c r="P38" s="458"/>
      <c r="Q38" s="458"/>
      <c r="R38" s="485"/>
      <c r="S38" s="480"/>
      <c r="T38" s="451"/>
      <c r="U38" s="305"/>
      <c r="V38" s="305"/>
      <c r="W38" s="305"/>
      <c r="X38" s="305"/>
      <c r="Y38" s="305"/>
      <c r="Z38" s="302"/>
      <c r="AA38" s="302"/>
      <c r="AB38" s="302"/>
      <c r="AC38" s="307"/>
      <c r="AD38" s="259"/>
    </row>
    <row r="39" spans="1:30" ht="14.25">
      <c r="A39" s="468" t="s">
        <v>421</v>
      </c>
      <c r="B39" s="471"/>
      <c r="C39" s="472"/>
      <c r="D39" s="473"/>
      <c r="E39" s="471"/>
      <c r="F39" s="486"/>
      <c r="G39" s="486"/>
      <c r="H39" s="467"/>
      <c r="I39" s="444"/>
      <c r="J39" s="486"/>
      <c r="K39" s="486"/>
      <c r="L39" s="486"/>
      <c r="M39" s="486"/>
      <c r="N39" s="460"/>
      <c r="O39" s="460"/>
      <c r="P39" s="460"/>
      <c r="Q39" s="460"/>
      <c r="R39" s="463"/>
      <c r="S39" s="443"/>
      <c r="T39" s="478"/>
      <c r="U39" s="305"/>
      <c r="V39" s="305"/>
      <c r="W39" s="305"/>
      <c r="X39" s="305"/>
      <c r="Y39" s="305"/>
      <c r="Z39" s="302"/>
      <c r="AA39" s="302"/>
      <c r="AB39" s="302"/>
      <c r="AC39" s="307"/>
      <c r="AD39" s="259"/>
    </row>
    <row r="40" spans="1:30" ht="14.25">
      <c r="A40" s="431" t="s">
        <v>422</v>
      </c>
      <c r="B40" s="431" t="s">
        <v>64</v>
      </c>
      <c r="C40" s="431" t="s">
        <v>360</v>
      </c>
      <c r="D40" s="431" t="s">
        <v>407</v>
      </c>
      <c r="E40" s="482"/>
      <c r="F40" s="428" t="s">
        <v>361</v>
      </c>
      <c r="G40" s="431" t="s">
        <v>388</v>
      </c>
      <c r="H40" s="431" t="s">
        <v>423</v>
      </c>
      <c r="I40" s="428">
        <v>2200</v>
      </c>
      <c r="J40" s="484">
        <v>1000</v>
      </c>
      <c r="K40" s="484">
        <v>1000</v>
      </c>
      <c r="L40" s="484">
        <v>200</v>
      </c>
      <c r="M40" s="484"/>
      <c r="N40" s="458"/>
      <c r="O40" s="458"/>
      <c r="P40" s="458"/>
      <c r="Q40" s="458"/>
      <c r="R40" s="485"/>
      <c r="S40" s="480"/>
      <c r="T40" s="451"/>
      <c r="U40" s="305"/>
      <c r="V40" s="305"/>
      <c r="W40" s="305"/>
      <c r="X40" s="305"/>
      <c r="Y40" s="305"/>
      <c r="Z40" s="302"/>
      <c r="AA40" s="302"/>
      <c r="AB40" s="302"/>
      <c r="AC40" s="307"/>
      <c r="AD40" s="259"/>
    </row>
    <row r="41" spans="1:30" ht="14.25">
      <c r="A41" s="431" t="s">
        <v>424</v>
      </c>
      <c r="B41" s="431" t="s">
        <v>425</v>
      </c>
      <c r="C41" s="431" t="s">
        <v>360</v>
      </c>
      <c r="D41" s="431" t="s">
        <v>407</v>
      </c>
      <c r="E41" s="482"/>
      <c r="F41" s="428" t="s">
        <v>361</v>
      </c>
      <c r="G41" s="431" t="s">
        <v>388</v>
      </c>
      <c r="H41" s="431" t="s">
        <v>426</v>
      </c>
      <c r="I41" s="428">
        <v>3700</v>
      </c>
      <c r="J41" s="484">
        <v>1000</v>
      </c>
      <c r="K41" s="484">
        <v>1500</v>
      </c>
      <c r="L41" s="484">
        <v>1200</v>
      </c>
      <c r="M41" s="484"/>
      <c r="N41" s="458"/>
      <c r="O41" s="458"/>
      <c r="P41" s="458"/>
      <c r="Q41" s="458"/>
      <c r="R41" s="485"/>
      <c r="S41" s="480"/>
      <c r="T41" s="451"/>
      <c r="U41" s="305"/>
      <c r="V41" s="305"/>
      <c r="W41" s="305"/>
      <c r="X41" s="305"/>
      <c r="Y41" s="305"/>
      <c r="Z41" s="302"/>
      <c r="AA41" s="302"/>
      <c r="AB41" s="302"/>
      <c r="AC41" s="307"/>
      <c r="AD41" s="259"/>
    </row>
    <row r="42" spans="1:30" ht="14.25">
      <c r="A42" s="431" t="s">
        <v>427</v>
      </c>
      <c r="B42" s="431" t="s">
        <v>428</v>
      </c>
      <c r="C42" s="431" t="s">
        <v>360</v>
      </c>
      <c r="D42" s="431" t="s">
        <v>407</v>
      </c>
      <c r="E42" s="482"/>
      <c r="F42" s="428" t="s">
        <v>361</v>
      </c>
      <c r="G42" s="431"/>
      <c r="H42" s="431" t="s">
        <v>429</v>
      </c>
      <c r="I42" s="428">
        <v>14700</v>
      </c>
      <c r="J42" s="484">
        <v>5000</v>
      </c>
      <c r="K42" s="484">
        <v>5000</v>
      </c>
      <c r="L42" s="484">
        <v>4700</v>
      </c>
      <c r="M42" s="484"/>
      <c r="N42" s="458"/>
      <c r="O42" s="458"/>
      <c r="P42" s="458"/>
      <c r="Q42" s="458"/>
      <c r="R42" s="485"/>
      <c r="S42" s="480"/>
      <c r="T42" s="451"/>
      <c r="U42" s="305"/>
      <c r="V42" s="305"/>
      <c r="W42" s="305"/>
      <c r="X42" s="305"/>
      <c r="Y42" s="305"/>
      <c r="Z42" s="302"/>
      <c r="AA42" s="302"/>
      <c r="AB42" s="302"/>
      <c r="AC42" s="307"/>
      <c r="AD42" s="259"/>
    </row>
    <row r="43" spans="1:30" ht="14.25">
      <c r="A43" s="431" t="s">
        <v>430</v>
      </c>
      <c r="B43" s="431" t="s">
        <v>425</v>
      </c>
      <c r="C43" s="431" t="s">
        <v>360</v>
      </c>
      <c r="D43" s="431" t="s">
        <v>407</v>
      </c>
      <c r="E43" s="482"/>
      <c r="F43" s="428" t="s">
        <v>361</v>
      </c>
      <c r="G43" s="431">
        <v>2013</v>
      </c>
      <c r="H43" s="431" t="s">
        <v>431</v>
      </c>
      <c r="I43" s="428">
        <v>200</v>
      </c>
      <c r="J43" s="484">
        <v>100</v>
      </c>
      <c r="K43" s="484">
        <v>100</v>
      </c>
      <c r="L43" s="484"/>
      <c r="M43" s="484"/>
      <c r="N43" s="458"/>
      <c r="O43" s="458"/>
      <c r="P43" s="458"/>
      <c r="Q43" s="458"/>
      <c r="R43" s="485"/>
      <c r="S43" s="480"/>
      <c r="T43" s="451"/>
      <c r="U43" s="305"/>
      <c r="V43" s="305"/>
      <c r="W43" s="305"/>
      <c r="X43" s="305"/>
      <c r="Y43" s="305"/>
      <c r="Z43" s="302"/>
      <c r="AA43" s="302"/>
      <c r="AB43" s="302"/>
      <c r="AC43" s="307"/>
      <c r="AD43" s="259"/>
    </row>
    <row r="44" spans="1:20" s="62" customFormat="1" ht="14.25">
      <c r="A44" s="448" t="s">
        <v>432</v>
      </c>
      <c r="B44" s="471"/>
      <c r="C44" s="472"/>
      <c r="D44" s="473"/>
      <c r="E44" s="471"/>
      <c r="F44" s="472"/>
      <c r="G44" s="472"/>
      <c r="H44" s="467"/>
      <c r="I44" s="472">
        <f aca="true" t="shared" si="1" ref="I44:N44">SUM(I46:I72)</f>
        <v>2752457</v>
      </c>
      <c r="J44" s="487">
        <f t="shared" si="1"/>
        <v>19856.6</v>
      </c>
      <c r="K44" s="487">
        <f t="shared" si="1"/>
        <v>72473.40000000001</v>
      </c>
      <c r="L44" s="487">
        <f t="shared" si="1"/>
        <v>2500</v>
      </c>
      <c r="M44" s="487">
        <f t="shared" si="1"/>
        <v>2657377</v>
      </c>
      <c r="N44" s="487">
        <f t="shared" si="1"/>
        <v>250</v>
      </c>
      <c r="O44" s="487"/>
      <c r="P44" s="488"/>
      <c r="Q44" s="488"/>
      <c r="R44" s="155"/>
      <c r="S44" s="443"/>
      <c r="T44" s="373"/>
    </row>
    <row r="45" spans="1:20" ht="24" customHeight="1">
      <c r="A45" s="448" t="s">
        <v>433</v>
      </c>
      <c r="B45" s="308"/>
      <c r="C45" s="309"/>
      <c r="D45" s="310"/>
      <c r="E45" s="308"/>
      <c r="F45" s="309"/>
      <c r="G45" s="309"/>
      <c r="H45" s="357"/>
      <c r="I45" s="309"/>
      <c r="J45" s="309"/>
      <c r="K45" s="309"/>
      <c r="L45" s="309"/>
      <c r="M45" s="489"/>
      <c r="N45" s="460"/>
      <c r="O45" s="460"/>
      <c r="P45" s="460"/>
      <c r="Q45" s="460"/>
      <c r="R45" s="472"/>
      <c r="S45" s="443"/>
      <c r="T45" s="460"/>
    </row>
    <row r="46" spans="1:20" s="206" customFormat="1" ht="12">
      <c r="A46" s="431" t="s">
        <v>434</v>
      </c>
      <c r="B46" s="431" t="s">
        <v>435</v>
      </c>
      <c r="C46" s="431" t="s">
        <v>436</v>
      </c>
      <c r="D46" s="431" t="s">
        <v>407</v>
      </c>
      <c r="E46" s="482" t="s">
        <v>437</v>
      </c>
      <c r="F46" s="428" t="s">
        <v>438</v>
      </c>
      <c r="G46" s="431" t="s">
        <v>388</v>
      </c>
      <c r="H46" s="431" t="s">
        <v>439</v>
      </c>
      <c r="I46" s="428">
        <v>34450</v>
      </c>
      <c r="J46" s="484">
        <f>I46*0.02</f>
        <v>689</v>
      </c>
      <c r="K46" s="484">
        <f>I46-J46</f>
        <v>33761</v>
      </c>
      <c r="L46" s="484"/>
      <c r="M46" s="484"/>
      <c r="N46" s="475"/>
      <c r="O46" s="484"/>
      <c r="P46" s="475"/>
      <c r="Q46" s="475"/>
      <c r="R46" s="477" t="s">
        <v>440</v>
      </c>
      <c r="S46" s="490" t="s">
        <v>441</v>
      </c>
      <c r="T46" s="491"/>
    </row>
    <row r="47" spans="1:20" s="206" customFormat="1" ht="94.5" customHeight="1">
      <c r="A47" s="431" t="s">
        <v>442</v>
      </c>
      <c r="B47" s="431" t="s">
        <v>64</v>
      </c>
      <c r="C47" s="431" t="s">
        <v>436</v>
      </c>
      <c r="D47" s="431" t="s">
        <v>407</v>
      </c>
      <c r="E47" s="482" t="s">
        <v>437</v>
      </c>
      <c r="F47" s="428" t="s">
        <v>438</v>
      </c>
      <c r="G47" s="431" t="s">
        <v>388</v>
      </c>
      <c r="H47" s="431" t="s">
        <v>443</v>
      </c>
      <c r="I47" s="428">
        <v>18430</v>
      </c>
      <c r="J47" s="484">
        <f>I47*0.02</f>
        <v>368.6</v>
      </c>
      <c r="K47" s="484">
        <f>I47-J47</f>
        <v>18061.4</v>
      </c>
      <c r="L47" s="475"/>
      <c r="M47" s="484"/>
      <c r="N47" s="475"/>
      <c r="O47" s="484"/>
      <c r="P47" s="475"/>
      <c r="Q47" s="475"/>
      <c r="R47" s="477" t="s">
        <v>440</v>
      </c>
      <c r="S47" s="490" t="s">
        <v>441</v>
      </c>
      <c r="T47" s="491"/>
    </row>
    <row r="48" spans="1:20" s="206" customFormat="1" ht="24">
      <c r="A48" s="438" t="s">
        <v>444</v>
      </c>
      <c r="B48" s="490" t="s">
        <v>64</v>
      </c>
      <c r="C48" s="477" t="s">
        <v>436</v>
      </c>
      <c r="D48" s="483" t="s">
        <v>407</v>
      </c>
      <c r="E48" s="490" t="s">
        <v>437</v>
      </c>
      <c r="F48" s="477" t="s">
        <v>438</v>
      </c>
      <c r="G48" s="491" t="s">
        <v>388</v>
      </c>
      <c r="H48" s="438" t="s">
        <v>445</v>
      </c>
      <c r="I48" s="484">
        <v>5980</v>
      </c>
      <c r="J48" s="484">
        <f>I48*0.02</f>
        <v>119.60000000000001</v>
      </c>
      <c r="K48" s="484">
        <f>I48-J48</f>
        <v>5860.4</v>
      </c>
      <c r="L48" s="475"/>
      <c r="M48" s="484"/>
      <c r="N48" s="475"/>
      <c r="O48" s="484"/>
      <c r="P48" s="475"/>
      <c r="Q48" s="475"/>
      <c r="R48" s="477" t="s">
        <v>440</v>
      </c>
      <c r="S48" s="490" t="s">
        <v>441</v>
      </c>
      <c r="T48" s="491"/>
    </row>
    <row r="49" spans="1:20" s="206" customFormat="1" ht="62.25">
      <c r="A49" s="438" t="s">
        <v>446</v>
      </c>
      <c r="B49" s="490" t="s">
        <v>64</v>
      </c>
      <c r="C49" s="477" t="s">
        <v>436</v>
      </c>
      <c r="D49" s="483" t="s">
        <v>407</v>
      </c>
      <c r="E49" s="490" t="s">
        <v>437</v>
      </c>
      <c r="F49" s="477" t="s">
        <v>438</v>
      </c>
      <c r="G49" s="491" t="s">
        <v>388</v>
      </c>
      <c r="H49" s="438" t="s">
        <v>1498</v>
      </c>
      <c r="I49" s="484">
        <v>8970</v>
      </c>
      <c r="J49" s="484">
        <f>I49*0.02</f>
        <v>179.4</v>
      </c>
      <c r="K49" s="484">
        <f>I49-J49</f>
        <v>8790.6</v>
      </c>
      <c r="L49" s="475"/>
      <c r="M49" s="475"/>
      <c r="N49" s="475"/>
      <c r="O49" s="484"/>
      <c r="P49" s="475"/>
      <c r="Q49" s="475"/>
      <c r="R49" s="477" t="s">
        <v>440</v>
      </c>
      <c r="S49" s="490" t="s">
        <v>441</v>
      </c>
      <c r="T49" s="491"/>
    </row>
    <row r="50" spans="1:20" s="206" customFormat="1" ht="12">
      <c r="A50" s="430" t="s">
        <v>447</v>
      </c>
      <c r="B50" s="479"/>
      <c r="C50" s="491"/>
      <c r="D50" s="483" t="s">
        <v>407</v>
      </c>
      <c r="E50" s="492"/>
      <c r="F50" s="479" t="s">
        <v>448</v>
      </c>
      <c r="G50" s="479" t="s">
        <v>449</v>
      </c>
      <c r="H50" s="430" t="s">
        <v>450</v>
      </c>
      <c r="I50" s="479">
        <v>474627</v>
      </c>
      <c r="J50" s="484"/>
      <c r="K50" s="484"/>
      <c r="L50" s="475"/>
      <c r="M50" s="479">
        <v>474627</v>
      </c>
      <c r="N50" s="475"/>
      <c r="O50" s="484"/>
      <c r="P50" s="475"/>
      <c r="Q50" s="475"/>
      <c r="R50" s="477"/>
      <c r="S50" s="490"/>
      <c r="T50" s="491"/>
    </row>
    <row r="51" spans="1:20" s="206" customFormat="1" ht="24">
      <c r="A51" s="430" t="s">
        <v>451</v>
      </c>
      <c r="B51" s="479"/>
      <c r="C51" s="491"/>
      <c r="D51" s="483" t="s">
        <v>407</v>
      </c>
      <c r="E51" s="492"/>
      <c r="F51" s="479" t="s">
        <v>452</v>
      </c>
      <c r="G51" s="479" t="s">
        <v>453</v>
      </c>
      <c r="H51" s="430" t="s">
        <v>454</v>
      </c>
      <c r="I51" s="479">
        <v>500000</v>
      </c>
      <c r="J51" s="484"/>
      <c r="K51" s="484"/>
      <c r="L51" s="475"/>
      <c r="M51" s="479">
        <v>500000</v>
      </c>
      <c r="N51" s="475"/>
      <c r="O51" s="484"/>
      <c r="P51" s="475"/>
      <c r="Q51" s="475"/>
      <c r="R51" s="477"/>
      <c r="S51" s="490"/>
      <c r="T51" s="491"/>
    </row>
    <row r="52" spans="1:20" s="95" customFormat="1" ht="39" customHeight="1">
      <c r="A52" s="448" t="s">
        <v>455</v>
      </c>
      <c r="B52" s="471"/>
      <c r="C52" s="472"/>
      <c r="D52" s="473"/>
      <c r="E52" s="471"/>
      <c r="F52" s="472"/>
      <c r="G52" s="472"/>
      <c r="H52" s="467"/>
      <c r="I52" s="472"/>
      <c r="J52" s="444"/>
      <c r="K52" s="444"/>
      <c r="L52" s="444"/>
      <c r="M52" s="493"/>
      <c r="N52" s="489"/>
      <c r="O52" s="489"/>
      <c r="P52" s="489"/>
      <c r="Q52" s="489"/>
      <c r="R52" s="494"/>
      <c r="S52" s="443"/>
      <c r="T52" s="489"/>
    </row>
    <row r="53" spans="1:28" ht="21.75" customHeight="1">
      <c r="A53" s="495" t="s">
        <v>456</v>
      </c>
      <c r="B53" s="480" t="s">
        <v>457</v>
      </c>
      <c r="C53" s="477" t="s">
        <v>436</v>
      </c>
      <c r="D53" s="483" t="s">
        <v>407</v>
      </c>
      <c r="E53" s="496"/>
      <c r="F53" s="479" t="s">
        <v>361</v>
      </c>
      <c r="G53" s="479" t="s">
        <v>362</v>
      </c>
      <c r="H53" s="430" t="s">
        <v>458</v>
      </c>
      <c r="I53" s="479">
        <v>50000</v>
      </c>
      <c r="J53" s="479"/>
      <c r="K53" s="479"/>
      <c r="L53" s="479"/>
      <c r="M53" s="479">
        <v>50000</v>
      </c>
      <c r="N53" s="479"/>
      <c r="O53" s="479"/>
      <c r="P53" s="479"/>
      <c r="Q53" s="479"/>
      <c r="R53" s="479"/>
      <c r="S53" s="480"/>
      <c r="T53" s="485"/>
      <c r="U53" s="259"/>
      <c r="V53" s="259"/>
      <c r="W53" s="259"/>
      <c r="X53" s="259"/>
      <c r="Y53" s="259"/>
      <c r="Z53" s="259"/>
      <c r="AA53" s="259"/>
      <c r="AB53" s="259"/>
    </row>
    <row r="54" spans="1:28" ht="33" customHeight="1">
      <c r="A54" s="495" t="s">
        <v>459</v>
      </c>
      <c r="B54" s="480" t="s">
        <v>460</v>
      </c>
      <c r="C54" s="477" t="s">
        <v>436</v>
      </c>
      <c r="D54" s="483" t="s">
        <v>407</v>
      </c>
      <c r="E54" s="496"/>
      <c r="F54" s="479" t="s">
        <v>361</v>
      </c>
      <c r="G54" s="479" t="s">
        <v>388</v>
      </c>
      <c r="H54" s="430" t="s">
        <v>461</v>
      </c>
      <c r="I54" s="479">
        <v>500000</v>
      </c>
      <c r="J54" s="479"/>
      <c r="K54" s="479"/>
      <c r="L54" s="479"/>
      <c r="M54" s="479">
        <v>500000</v>
      </c>
      <c r="N54" s="479"/>
      <c r="O54" s="479"/>
      <c r="P54" s="479"/>
      <c r="Q54" s="479"/>
      <c r="R54" s="479"/>
      <c r="S54" s="480"/>
      <c r="T54" s="485"/>
      <c r="U54" s="259"/>
      <c r="V54" s="259"/>
      <c r="W54" s="259"/>
      <c r="X54" s="259"/>
      <c r="Y54" s="259"/>
      <c r="Z54" s="259"/>
      <c r="AA54" s="259"/>
      <c r="AB54" s="259"/>
    </row>
    <row r="55" spans="1:20" s="95" customFormat="1" ht="14.25">
      <c r="A55" s="448" t="s">
        <v>462</v>
      </c>
      <c r="B55" s="471"/>
      <c r="C55" s="472"/>
      <c r="D55" s="473"/>
      <c r="E55" s="471"/>
      <c r="F55" s="472"/>
      <c r="G55" s="472"/>
      <c r="H55" s="467"/>
      <c r="I55" s="472"/>
      <c r="J55" s="489"/>
      <c r="K55" s="489"/>
      <c r="L55" s="489"/>
      <c r="M55" s="489"/>
      <c r="N55" s="489"/>
      <c r="O55" s="489"/>
      <c r="P55" s="489"/>
      <c r="Q55" s="489"/>
      <c r="R55" s="494"/>
      <c r="S55" s="443"/>
      <c r="T55" s="489"/>
    </row>
    <row r="56" spans="1:20" s="95" customFormat="1" ht="14.25">
      <c r="A56" s="430" t="s">
        <v>463</v>
      </c>
      <c r="B56" s="479" t="s">
        <v>457</v>
      </c>
      <c r="C56" s="477" t="s">
        <v>436</v>
      </c>
      <c r="D56" s="483" t="s">
        <v>464</v>
      </c>
      <c r="E56" s="497"/>
      <c r="F56" s="479" t="s">
        <v>361</v>
      </c>
      <c r="G56" s="479" t="s">
        <v>465</v>
      </c>
      <c r="H56" s="430" t="s">
        <v>466</v>
      </c>
      <c r="I56" s="479">
        <v>126000</v>
      </c>
      <c r="J56" s="498"/>
      <c r="K56" s="498"/>
      <c r="L56" s="498"/>
      <c r="M56" s="479">
        <v>126000</v>
      </c>
      <c r="N56" s="498"/>
      <c r="O56" s="498"/>
      <c r="P56" s="498"/>
      <c r="Q56" s="498"/>
      <c r="R56" s="499"/>
      <c r="S56" s="480"/>
      <c r="T56" s="498"/>
    </row>
    <row r="57" spans="1:20" s="95" customFormat="1" ht="14.25">
      <c r="A57" s="430" t="s">
        <v>467</v>
      </c>
      <c r="B57" s="479" t="s">
        <v>457</v>
      </c>
      <c r="C57" s="477" t="s">
        <v>436</v>
      </c>
      <c r="D57" s="483" t="s">
        <v>464</v>
      </c>
      <c r="E57" s="497"/>
      <c r="F57" s="479" t="s">
        <v>361</v>
      </c>
      <c r="G57" s="479" t="s">
        <v>388</v>
      </c>
      <c r="H57" s="430" t="s">
        <v>468</v>
      </c>
      <c r="I57" s="479">
        <v>220000</v>
      </c>
      <c r="J57" s="498"/>
      <c r="K57" s="498"/>
      <c r="L57" s="498"/>
      <c r="M57" s="479">
        <v>220000</v>
      </c>
      <c r="N57" s="498"/>
      <c r="O57" s="498"/>
      <c r="P57" s="498"/>
      <c r="Q57" s="498"/>
      <c r="R57" s="499"/>
      <c r="S57" s="480"/>
      <c r="T57" s="498"/>
    </row>
    <row r="58" spans="1:20" s="95" customFormat="1" ht="14.25">
      <c r="A58" s="430" t="s">
        <v>469</v>
      </c>
      <c r="B58" s="479" t="s">
        <v>457</v>
      </c>
      <c r="C58" s="477" t="s">
        <v>436</v>
      </c>
      <c r="D58" s="483" t="s">
        <v>464</v>
      </c>
      <c r="E58" s="497"/>
      <c r="F58" s="479" t="s">
        <v>361</v>
      </c>
      <c r="G58" s="479" t="s">
        <v>388</v>
      </c>
      <c r="H58" s="430" t="s">
        <v>468</v>
      </c>
      <c r="I58" s="479">
        <v>220000</v>
      </c>
      <c r="J58" s="498"/>
      <c r="K58" s="498"/>
      <c r="L58" s="498"/>
      <c r="M58" s="479">
        <v>220000</v>
      </c>
      <c r="N58" s="498"/>
      <c r="O58" s="498"/>
      <c r="P58" s="498"/>
      <c r="Q58" s="498"/>
      <c r="R58" s="499"/>
      <c r="S58" s="480"/>
      <c r="T58" s="498"/>
    </row>
    <row r="59" spans="1:20" s="95" customFormat="1" ht="12.75">
      <c r="A59" s="430" t="s">
        <v>470</v>
      </c>
      <c r="B59" s="479" t="s">
        <v>457</v>
      </c>
      <c r="C59" s="477" t="s">
        <v>436</v>
      </c>
      <c r="D59" s="483" t="s">
        <v>464</v>
      </c>
      <c r="E59" s="480"/>
      <c r="F59" s="479" t="s">
        <v>361</v>
      </c>
      <c r="G59" s="479" t="s">
        <v>388</v>
      </c>
      <c r="H59" s="430" t="s">
        <v>471</v>
      </c>
      <c r="I59" s="479">
        <v>120000</v>
      </c>
      <c r="J59" s="479"/>
      <c r="K59" s="479"/>
      <c r="L59" s="479"/>
      <c r="M59" s="479">
        <v>120000</v>
      </c>
      <c r="N59" s="485"/>
      <c r="O59" s="485"/>
      <c r="P59" s="485"/>
      <c r="Q59" s="485"/>
      <c r="R59" s="485"/>
      <c r="S59" s="480"/>
      <c r="T59" s="498"/>
    </row>
    <row r="60" spans="1:20" s="95" customFormat="1" ht="12.75">
      <c r="A60" s="430" t="s">
        <v>472</v>
      </c>
      <c r="B60" s="479" t="s">
        <v>457</v>
      </c>
      <c r="C60" s="477" t="s">
        <v>436</v>
      </c>
      <c r="D60" s="483" t="s">
        <v>464</v>
      </c>
      <c r="E60" s="480"/>
      <c r="F60" s="479" t="s">
        <v>361</v>
      </c>
      <c r="G60" s="479" t="s">
        <v>362</v>
      </c>
      <c r="H60" s="430" t="s">
        <v>473</v>
      </c>
      <c r="I60" s="479">
        <v>50000</v>
      </c>
      <c r="J60" s="479"/>
      <c r="K60" s="479"/>
      <c r="L60" s="479"/>
      <c r="M60" s="479">
        <v>50000</v>
      </c>
      <c r="N60" s="485"/>
      <c r="O60" s="485"/>
      <c r="P60" s="485"/>
      <c r="Q60" s="485"/>
      <c r="R60" s="485"/>
      <c r="S60" s="480"/>
      <c r="T60" s="498"/>
    </row>
    <row r="61" spans="1:20" s="95" customFormat="1" ht="24">
      <c r="A61" s="430" t="s">
        <v>474</v>
      </c>
      <c r="B61" s="479" t="s">
        <v>457</v>
      </c>
      <c r="C61" s="477" t="s">
        <v>436</v>
      </c>
      <c r="D61" s="483" t="s">
        <v>464</v>
      </c>
      <c r="E61" s="480"/>
      <c r="F61" s="479" t="s">
        <v>361</v>
      </c>
      <c r="G61" s="479" t="s">
        <v>362</v>
      </c>
      <c r="H61" s="430" t="s">
        <v>475</v>
      </c>
      <c r="I61" s="479">
        <v>61000</v>
      </c>
      <c r="J61" s="479"/>
      <c r="K61" s="479"/>
      <c r="L61" s="479"/>
      <c r="M61" s="479">
        <v>61000</v>
      </c>
      <c r="N61" s="485"/>
      <c r="O61" s="485"/>
      <c r="P61" s="485"/>
      <c r="Q61" s="485"/>
      <c r="R61" s="485"/>
      <c r="S61" s="480"/>
      <c r="T61" s="498"/>
    </row>
    <row r="62" spans="1:28" ht="24">
      <c r="A62" s="500" t="s">
        <v>476</v>
      </c>
      <c r="B62" s="501" t="s">
        <v>457</v>
      </c>
      <c r="C62" s="477" t="s">
        <v>436</v>
      </c>
      <c r="D62" s="483" t="s">
        <v>464</v>
      </c>
      <c r="E62" s="502"/>
      <c r="F62" s="479" t="s">
        <v>361</v>
      </c>
      <c r="G62" s="479" t="s">
        <v>362</v>
      </c>
      <c r="H62" s="503" t="s">
        <v>477</v>
      </c>
      <c r="I62" s="501">
        <v>6000</v>
      </c>
      <c r="J62" s="501"/>
      <c r="K62" s="501"/>
      <c r="L62" s="501"/>
      <c r="M62" s="501">
        <v>6000</v>
      </c>
      <c r="N62" s="479"/>
      <c r="O62" s="479"/>
      <c r="P62" s="479"/>
      <c r="Q62" s="479"/>
      <c r="R62" s="479"/>
      <c r="S62" s="480"/>
      <c r="T62" s="485"/>
      <c r="U62" s="259"/>
      <c r="V62" s="259"/>
      <c r="W62" s="259"/>
      <c r="X62" s="259"/>
      <c r="Y62" s="259"/>
      <c r="Z62" s="259"/>
      <c r="AA62" s="259"/>
      <c r="AB62" s="259"/>
    </row>
    <row r="63" spans="1:38" s="295" customFormat="1" ht="24.75" customHeight="1">
      <c r="A63" s="431" t="s">
        <v>478</v>
      </c>
      <c r="B63" s="428" t="s">
        <v>435</v>
      </c>
      <c r="C63" s="504" t="s">
        <v>436</v>
      </c>
      <c r="D63" s="483" t="s">
        <v>464</v>
      </c>
      <c r="E63" s="437"/>
      <c r="F63" s="428" t="s">
        <v>361</v>
      </c>
      <c r="G63" s="429" t="s">
        <v>479</v>
      </c>
      <c r="H63" s="431" t="s">
        <v>480</v>
      </c>
      <c r="I63" s="428">
        <v>20000</v>
      </c>
      <c r="J63" s="428">
        <v>10000</v>
      </c>
      <c r="K63" s="428">
        <v>5000</v>
      </c>
      <c r="L63" s="428">
        <v>2000</v>
      </c>
      <c r="M63" s="428">
        <v>3000</v>
      </c>
      <c r="N63" s="429"/>
      <c r="O63" s="429"/>
      <c r="P63" s="429"/>
      <c r="Q63" s="429"/>
      <c r="R63" s="429"/>
      <c r="S63" s="437" t="s">
        <v>481</v>
      </c>
      <c r="T63" s="429"/>
      <c r="U63" s="364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20" s="242" customFormat="1" ht="14.25">
      <c r="A64" s="448" t="s">
        <v>482</v>
      </c>
      <c r="B64" s="443"/>
      <c r="C64" s="444"/>
      <c r="D64" s="445"/>
      <c r="E64" s="443"/>
      <c r="F64" s="444"/>
      <c r="G64" s="444"/>
      <c r="H64" s="467"/>
      <c r="I64" s="444"/>
      <c r="J64" s="444"/>
      <c r="K64" s="444"/>
      <c r="L64" s="444"/>
      <c r="M64" s="444"/>
      <c r="N64" s="444"/>
      <c r="O64" s="444"/>
      <c r="P64" s="444"/>
      <c r="Q64" s="444"/>
      <c r="R64" s="465"/>
      <c r="S64" s="464"/>
      <c r="T64" s="505"/>
    </row>
    <row r="65" spans="1:20" ht="14.25">
      <c r="A65" s="430" t="s">
        <v>483</v>
      </c>
      <c r="B65" s="480" t="s">
        <v>139</v>
      </c>
      <c r="C65" s="477" t="s">
        <v>436</v>
      </c>
      <c r="D65" s="506" t="s">
        <v>407</v>
      </c>
      <c r="E65" s="480"/>
      <c r="F65" s="479" t="s">
        <v>361</v>
      </c>
      <c r="G65" s="479"/>
      <c r="H65" s="430" t="s">
        <v>484</v>
      </c>
      <c r="I65" s="479">
        <v>180000</v>
      </c>
      <c r="J65" s="479"/>
      <c r="K65" s="479"/>
      <c r="L65" s="479"/>
      <c r="M65" s="479">
        <v>180000</v>
      </c>
      <c r="N65" s="479"/>
      <c r="O65" s="479"/>
      <c r="P65" s="479"/>
      <c r="Q65" s="479"/>
      <c r="R65" s="507"/>
      <c r="S65" s="508"/>
      <c r="T65" s="509"/>
    </row>
    <row r="66" spans="1:20" ht="14.25">
      <c r="A66" s="430" t="s">
        <v>485</v>
      </c>
      <c r="B66" s="480" t="s">
        <v>486</v>
      </c>
      <c r="C66" s="477" t="s">
        <v>436</v>
      </c>
      <c r="D66" s="506" t="s">
        <v>407</v>
      </c>
      <c r="E66" s="480"/>
      <c r="F66" s="479" t="s">
        <v>361</v>
      </c>
      <c r="G66" s="479"/>
      <c r="H66" s="430" t="s">
        <v>487</v>
      </c>
      <c r="I66" s="479">
        <v>60000</v>
      </c>
      <c r="J66" s="479"/>
      <c r="K66" s="479"/>
      <c r="L66" s="479"/>
      <c r="M66" s="479">
        <v>60000</v>
      </c>
      <c r="N66" s="479"/>
      <c r="O66" s="479"/>
      <c r="P66" s="479"/>
      <c r="Q66" s="479"/>
      <c r="R66" s="507"/>
      <c r="S66" s="508"/>
      <c r="T66" s="509"/>
    </row>
    <row r="67" spans="1:20" ht="24">
      <c r="A67" s="430" t="s">
        <v>488</v>
      </c>
      <c r="B67" s="480" t="s">
        <v>486</v>
      </c>
      <c r="C67" s="477" t="s">
        <v>436</v>
      </c>
      <c r="D67" s="506" t="s">
        <v>407</v>
      </c>
      <c r="E67" s="480"/>
      <c r="F67" s="479" t="s">
        <v>361</v>
      </c>
      <c r="G67" s="479"/>
      <c r="H67" s="430" t="s">
        <v>489</v>
      </c>
      <c r="I67" s="479">
        <v>56000</v>
      </c>
      <c r="J67" s="479"/>
      <c r="K67" s="479"/>
      <c r="L67" s="479"/>
      <c r="M67" s="479">
        <v>56000</v>
      </c>
      <c r="N67" s="479"/>
      <c r="O67" s="479"/>
      <c r="P67" s="479"/>
      <c r="Q67" s="479"/>
      <c r="R67" s="507"/>
      <c r="S67" s="508"/>
      <c r="T67" s="509"/>
    </row>
    <row r="68" spans="1:20" ht="21" customHeight="1">
      <c r="A68" s="430" t="s">
        <v>490</v>
      </c>
      <c r="B68" s="480" t="s">
        <v>491</v>
      </c>
      <c r="C68" s="477" t="s">
        <v>436</v>
      </c>
      <c r="D68" s="506" t="s">
        <v>407</v>
      </c>
      <c r="E68" s="480"/>
      <c r="F68" s="479" t="s">
        <v>361</v>
      </c>
      <c r="G68" s="479"/>
      <c r="H68" s="430" t="s">
        <v>492</v>
      </c>
      <c r="I68" s="479">
        <v>1000</v>
      </c>
      <c r="J68" s="479">
        <v>500</v>
      </c>
      <c r="K68" s="479"/>
      <c r="L68" s="479"/>
      <c r="M68" s="479">
        <v>500</v>
      </c>
      <c r="N68" s="479"/>
      <c r="O68" s="479"/>
      <c r="P68" s="479"/>
      <c r="Q68" s="479"/>
      <c r="R68" s="507"/>
      <c r="S68" s="508"/>
      <c r="T68" s="509"/>
    </row>
    <row r="69" spans="1:20" ht="24">
      <c r="A69" s="430" t="s">
        <v>493</v>
      </c>
      <c r="B69" s="480" t="s">
        <v>457</v>
      </c>
      <c r="C69" s="477" t="s">
        <v>436</v>
      </c>
      <c r="D69" s="506" t="s">
        <v>407</v>
      </c>
      <c r="E69" s="480"/>
      <c r="F69" s="479" t="s">
        <v>361</v>
      </c>
      <c r="G69" s="479"/>
      <c r="H69" s="430" t="s">
        <v>494</v>
      </c>
      <c r="I69" s="479">
        <v>35000</v>
      </c>
      <c r="J69" s="479">
        <v>5000</v>
      </c>
      <c r="K69" s="479"/>
      <c r="L69" s="479"/>
      <c r="M69" s="479">
        <v>30000</v>
      </c>
      <c r="N69" s="479"/>
      <c r="O69" s="479"/>
      <c r="P69" s="479"/>
      <c r="Q69" s="479"/>
      <c r="R69" s="507"/>
      <c r="S69" s="508"/>
      <c r="T69" s="509"/>
    </row>
    <row r="70" spans="1:20" s="242" customFormat="1" ht="14.25">
      <c r="A70" s="448" t="s">
        <v>495</v>
      </c>
      <c r="B70" s="443"/>
      <c r="C70" s="444"/>
      <c r="D70" s="510"/>
      <c r="E70" s="443"/>
      <c r="F70" s="444"/>
      <c r="G70" s="444"/>
      <c r="H70" s="467"/>
      <c r="I70" s="444"/>
      <c r="J70" s="444"/>
      <c r="K70" s="444"/>
      <c r="L70" s="444"/>
      <c r="M70" s="444"/>
      <c r="N70" s="444"/>
      <c r="O70" s="444"/>
      <c r="P70" s="444"/>
      <c r="Q70" s="444"/>
      <c r="R70" s="465"/>
      <c r="S70" s="464"/>
      <c r="T70" s="505"/>
    </row>
    <row r="71" spans="1:20" ht="14.25">
      <c r="A71" s="429" t="s">
        <v>496</v>
      </c>
      <c r="B71" s="433" t="s">
        <v>108</v>
      </c>
      <c r="C71" s="511" t="s">
        <v>436</v>
      </c>
      <c r="D71" s="434" t="s">
        <v>464</v>
      </c>
      <c r="E71" s="512"/>
      <c r="F71" s="433" t="s">
        <v>361</v>
      </c>
      <c r="G71" s="434" t="s">
        <v>388</v>
      </c>
      <c r="H71" s="513" t="s">
        <v>497</v>
      </c>
      <c r="I71" s="433">
        <v>2000</v>
      </c>
      <c r="J71" s="433">
        <v>1200</v>
      </c>
      <c r="K71" s="433">
        <v>400</v>
      </c>
      <c r="L71" s="433">
        <v>200</v>
      </c>
      <c r="M71" s="514">
        <v>100</v>
      </c>
      <c r="N71" s="434">
        <v>100</v>
      </c>
      <c r="O71" s="479"/>
      <c r="P71" s="479"/>
      <c r="Q71" s="479"/>
      <c r="R71" s="507"/>
      <c r="S71" s="508"/>
      <c r="T71" s="509"/>
    </row>
    <row r="72" spans="1:20" s="35" customFormat="1" ht="31.5" customHeight="1">
      <c r="A72" s="351" t="s">
        <v>498</v>
      </c>
      <c r="B72" s="433" t="s">
        <v>108</v>
      </c>
      <c r="C72" s="511" t="s">
        <v>436</v>
      </c>
      <c r="D72" s="434" t="s">
        <v>464</v>
      </c>
      <c r="E72" s="512"/>
      <c r="F72" s="433" t="s">
        <v>361</v>
      </c>
      <c r="G72" s="434" t="s">
        <v>388</v>
      </c>
      <c r="H72" s="431" t="s">
        <v>499</v>
      </c>
      <c r="I72" s="433">
        <v>3000</v>
      </c>
      <c r="J72" s="433">
        <v>1800</v>
      </c>
      <c r="K72" s="433">
        <v>600</v>
      </c>
      <c r="L72" s="433">
        <v>300</v>
      </c>
      <c r="M72" s="433">
        <v>150</v>
      </c>
      <c r="N72" s="434">
        <v>150</v>
      </c>
      <c r="O72" s="477"/>
      <c r="P72" s="477"/>
      <c r="Q72" s="477"/>
      <c r="R72" s="433"/>
      <c r="S72" s="469" t="s">
        <v>53</v>
      </c>
      <c r="T72" s="434"/>
    </row>
    <row r="73" spans="1:30" s="62" customFormat="1" ht="14.25">
      <c r="A73" s="448" t="s">
        <v>500</v>
      </c>
      <c r="B73" s="224"/>
      <c r="C73" s="110"/>
      <c r="D73" s="154"/>
      <c r="E73" s="224"/>
      <c r="F73" s="110"/>
      <c r="G73" s="110"/>
      <c r="H73" s="358"/>
      <c r="I73" s="463">
        <f>SUM(I74:I81)</f>
        <v>6479</v>
      </c>
      <c r="J73" s="463"/>
      <c r="K73" s="463"/>
      <c r="L73" s="463"/>
      <c r="M73" s="463">
        <f>SUM(M74:M81)</f>
        <v>6479</v>
      </c>
      <c r="N73" s="110"/>
      <c r="O73" s="110"/>
      <c r="P73" s="110"/>
      <c r="Q73" s="110"/>
      <c r="R73" s="111"/>
      <c r="S73" s="443"/>
      <c r="T73" s="110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</row>
    <row r="74" spans="1:20" s="35" customFormat="1" ht="14.25">
      <c r="A74" s="429" t="s">
        <v>501</v>
      </c>
      <c r="B74" s="469" t="s">
        <v>435</v>
      </c>
      <c r="C74" s="515" t="s">
        <v>332</v>
      </c>
      <c r="D74" s="506" t="s">
        <v>407</v>
      </c>
      <c r="E74" s="516" t="s">
        <v>464</v>
      </c>
      <c r="F74" s="515" t="s">
        <v>361</v>
      </c>
      <c r="G74" s="517" t="s">
        <v>388</v>
      </c>
      <c r="H74" s="431" t="s">
        <v>502</v>
      </c>
      <c r="I74" s="507">
        <v>2000</v>
      </c>
      <c r="J74" s="433"/>
      <c r="K74" s="433"/>
      <c r="L74" s="433"/>
      <c r="M74" s="507">
        <v>2000</v>
      </c>
      <c r="N74" s="433"/>
      <c r="O74" s="433"/>
      <c r="P74" s="433"/>
      <c r="Q74" s="433"/>
      <c r="R74" s="433"/>
      <c r="S74" s="469"/>
      <c r="T74" s="434"/>
    </row>
    <row r="75" spans="1:20" s="35" customFormat="1" ht="14.25">
      <c r="A75" s="429" t="s">
        <v>503</v>
      </c>
      <c r="B75" s="469" t="s">
        <v>504</v>
      </c>
      <c r="C75" s="515" t="s">
        <v>332</v>
      </c>
      <c r="D75" s="506" t="s">
        <v>407</v>
      </c>
      <c r="E75" s="516" t="s">
        <v>464</v>
      </c>
      <c r="F75" s="515" t="s">
        <v>361</v>
      </c>
      <c r="G75" s="517" t="s">
        <v>388</v>
      </c>
      <c r="H75" s="431" t="s">
        <v>505</v>
      </c>
      <c r="I75" s="433">
        <v>300</v>
      </c>
      <c r="J75" s="433"/>
      <c r="K75" s="433"/>
      <c r="L75" s="433"/>
      <c r="M75" s="433">
        <v>300</v>
      </c>
      <c r="N75" s="433"/>
      <c r="O75" s="433"/>
      <c r="P75" s="433"/>
      <c r="Q75" s="433"/>
      <c r="R75" s="433"/>
      <c r="S75" s="469"/>
      <c r="T75" s="434"/>
    </row>
    <row r="76" spans="1:20" s="35" customFormat="1" ht="14.25">
      <c r="A76" s="429" t="s">
        <v>506</v>
      </c>
      <c r="B76" s="469" t="s">
        <v>435</v>
      </c>
      <c r="C76" s="515" t="s">
        <v>332</v>
      </c>
      <c r="D76" s="506" t="s">
        <v>407</v>
      </c>
      <c r="E76" s="516" t="s">
        <v>464</v>
      </c>
      <c r="F76" s="515" t="s">
        <v>361</v>
      </c>
      <c r="G76" s="517" t="s">
        <v>388</v>
      </c>
      <c r="H76" s="431" t="s">
        <v>507</v>
      </c>
      <c r="I76" s="433">
        <v>64</v>
      </c>
      <c r="J76" s="433"/>
      <c r="K76" s="433"/>
      <c r="L76" s="433"/>
      <c r="M76" s="433">
        <v>64</v>
      </c>
      <c r="N76" s="433"/>
      <c r="O76" s="433"/>
      <c r="P76" s="433"/>
      <c r="Q76" s="433"/>
      <c r="R76" s="433"/>
      <c r="S76" s="469"/>
      <c r="T76" s="434"/>
    </row>
    <row r="77" spans="1:20" s="35" customFormat="1" ht="24">
      <c r="A77" s="429" t="s">
        <v>508</v>
      </c>
      <c r="B77" s="469" t="s">
        <v>509</v>
      </c>
      <c r="C77" s="515" t="s">
        <v>332</v>
      </c>
      <c r="D77" s="506" t="s">
        <v>407</v>
      </c>
      <c r="E77" s="516" t="s">
        <v>464</v>
      </c>
      <c r="F77" s="515" t="s">
        <v>361</v>
      </c>
      <c r="G77" s="518">
        <v>2013</v>
      </c>
      <c r="H77" s="431" t="s">
        <v>510</v>
      </c>
      <c r="I77" s="433">
        <v>95</v>
      </c>
      <c r="J77" s="433"/>
      <c r="K77" s="433"/>
      <c r="L77" s="433"/>
      <c r="M77" s="433">
        <v>95</v>
      </c>
      <c r="N77" s="433"/>
      <c r="O77" s="433"/>
      <c r="P77" s="433"/>
      <c r="Q77" s="433"/>
      <c r="R77" s="433"/>
      <c r="S77" s="469"/>
      <c r="T77" s="434"/>
    </row>
    <row r="78" spans="1:20" s="35" customFormat="1" ht="14.25">
      <c r="A78" s="429" t="s">
        <v>511</v>
      </c>
      <c r="B78" s="469" t="s">
        <v>435</v>
      </c>
      <c r="C78" s="515" t="s">
        <v>332</v>
      </c>
      <c r="D78" s="506" t="s">
        <v>407</v>
      </c>
      <c r="E78" s="516" t="s">
        <v>464</v>
      </c>
      <c r="F78" s="515" t="s">
        <v>361</v>
      </c>
      <c r="G78" s="517" t="s">
        <v>388</v>
      </c>
      <c r="H78" s="431" t="s">
        <v>512</v>
      </c>
      <c r="I78" s="507">
        <v>3000</v>
      </c>
      <c r="J78" s="433"/>
      <c r="K78" s="433"/>
      <c r="L78" s="433"/>
      <c r="M78" s="507">
        <v>3000</v>
      </c>
      <c r="N78" s="433"/>
      <c r="O78" s="433"/>
      <c r="P78" s="433"/>
      <c r="Q78" s="433"/>
      <c r="R78" s="433"/>
      <c r="S78" s="469"/>
      <c r="T78" s="434"/>
    </row>
    <row r="79" spans="1:20" s="35" customFormat="1" ht="14.25">
      <c r="A79" s="429" t="s">
        <v>513</v>
      </c>
      <c r="B79" s="469" t="s">
        <v>504</v>
      </c>
      <c r="C79" s="515" t="s">
        <v>332</v>
      </c>
      <c r="D79" s="506" t="s">
        <v>407</v>
      </c>
      <c r="E79" s="516" t="s">
        <v>464</v>
      </c>
      <c r="F79" s="515" t="s">
        <v>361</v>
      </c>
      <c r="G79" s="517" t="s">
        <v>388</v>
      </c>
      <c r="H79" s="431" t="s">
        <v>514</v>
      </c>
      <c r="I79" s="433">
        <v>800</v>
      </c>
      <c r="J79" s="433"/>
      <c r="K79" s="433"/>
      <c r="L79" s="433"/>
      <c r="M79" s="433">
        <v>800</v>
      </c>
      <c r="N79" s="433"/>
      <c r="O79" s="433"/>
      <c r="P79" s="433"/>
      <c r="Q79" s="433"/>
      <c r="R79" s="433"/>
      <c r="S79" s="469"/>
      <c r="T79" s="434"/>
    </row>
    <row r="80" spans="1:20" s="35" customFormat="1" ht="14.25">
      <c r="A80" s="429" t="s">
        <v>515</v>
      </c>
      <c r="B80" s="469" t="s">
        <v>435</v>
      </c>
      <c r="C80" s="515" t="s">
        <v>332</v>
      </c>
      <c r="D80" s="506" t="s">
        <v>407</v>
      </c>
      <c r="E80" s="516" t="s">
        <v>464</v>
      </c>
      <c r="F80" s="515" t="s">
        <v>361</v>
      </c>
      <c r="G80" s="517" t="s">
        <v>388</v>
      </c>
      <c r="H80" s="431" t="s">
        <v>507</v>
      </c>
      <c r="I80" s="433">
        <v>100</v>
      </c>
      <c r="J80" s="433"/>
      <c r="K80" s="433"/>
      <c r="L80" s="433"/>
      <c r="M80" s="433">
        <v>100</v>
      </c>
      <c r="N80" s="433"/>
      <c r="O80" s="433"/>
      <c r="P80" s="433"/>
      <c r="Q80" s="433"/>
      <c r="R80" s="433"/>
      <c r="S80" s="469"/>
      <c r="T80" s="434"/>
    </row>
    <row r="81" spans="1:20" s="35" customFormat="1" ht="14.25">
      <c r="A81" s="429" t="s">
        <v>516</v>
      </c>
      <c r="B81" s="469" t="s">
        <v>509</v>
      </c>
      <c r="C81" s="515" t="s">
        <v>332</v>
      </c>
      <c r="D81" s="506" t="s">
        <v>407</v>
      </c>
      <c r="E81" s="516" t="s">
        <v>464</v>
      </c>
      <c r="F81" s="515" t="s">
        <v>361</v>
      </c>
      <c r="G81" s="518">
        <v>2013</v>
      </c>
      <c r="H81" s="431" t="s">
        <v>517</v>
      </c>
      <c r="I81" s="433">
        <v>120</v>
      </c>
      <c r="J81" s="433"/>
      <c r="K81" s="433"/>
      <c r="L81" s="433"/>
      <c r="M81" s="433">
        <v>120</v>
      </c>
      <c r="N81" s="433"/>
      <c r="O81" s="433"/>
      <c r="P81" s="433"/>
      <c r="Q81" s="433"/>
      <c r="R81" s="433"/>
      <c r="S81" s="469"/>
      <c r="T81" s="434"/>
    </row>
    <row r="82" spans="1:21" s="62" customFormat="1" ht="14.25">
      <c r="A82" s="448" t="s">
        <v>518</v>
      </c>
      <c r="B82" s="519"/>
      <c r="C82" s="463"/>
      <c r="D82" s="520"/>
      <c r="E82" s="519"/>
      <c r="F82" s="463"/>
      <c r="G82" s="463"/>
      <c r="H82" s="462"/>
      <c r="I82" s="463">
        <f>SUM(I83:I91)</f>
        <v>99637</v>
      </c>
      <c r="J82" s="463">
        <f>SUM(J83:J91)</f>
        <v>65338</v>
      </c>
      <c r="K82" s="463">
        <f>SUM(K83:K91)</f>
        <v>20699</v>
      </c>
      <c r="L82" s="463">
        <f>SUM(L83:L91)</f>
        <v>13600</v>
      </c>
      <c r="M82" s="463"/>
      <c r="N82" s="463"/>
      <c r="O82" s="463"/>
      <c r="P82" s="463"/>
      <c r="Q82" s="463"/>
      <c r="R82" s="463"/>
      <c r="S82" s="443"/>
      <c r="T82" s="463"/>
      <c r="U82" s="168"/>
    </row>
    <row r="83" spans="1:20" s="35" customFormat="1" ht="14.25">
      <c r="A83" s="429" t="s">
        <v>519</v>
      </c>
      <c r="B83" s="435" t="s">
        <v>113</v>
      </c>
      <c r="C83" s="428" t="s">
        <v>360</v>
      </c>
      <c r="D83" s="436" t="s">
        <v>464</v>
      </c>
      <c r="E83" s="435"/>
      <c r="F83" s="428" t="s">
        <v>361</v>
      </c>
      <c r="G83" s="428" t="s">
        <v>362</v>
      </c>
      <c r="H83" s="431" t="s">
        <v>520</v>
      </c>
      <c r="I83" s="428">
        <v>41000</v>
      </c>
      <c r="J83" s="428">
        <v>30000</v>
      </c>
      <c r="K83" s="428">
        <v>11000</v>
      </c>
      <c r="L83" s="428"/>
      <c r="M83" s="428"/>
      <c r="N83" s="428"/>
      <c r="O83" s="428"/>
      <c r="P83" s="428"/>
      <c r="Q83" s="428"/>
      <c r="R83" s="433" t="s">
        <v>521</v>
      </c>
      <c r="S83" s="435" t="s">
        <v>522</v>
      </c>
      <c r="T83" s="429" t="s">
        <v>523</v>
      </c>
    </row>
    <row r="84" spans="1:20" s="35" customFormat="1" ht="14.25">
      <c r="A84" s="429" t="s">
        <v>524</v>
      </c>
      <c r="B84" s="435" t="s">
        <v>113</v>
      </c>
      <c r="C84" s="428" t="s">
        <v>360</v>
      </c>
      <c r="D84" s="436" t="s">
        <v>464</v>
      </c>
      <c r="E84" s="435"/>
      <c r="F84" s="428" t="s">
        <v>361</v>
      </c>
      <c r="G84" s="428" t="s">
        <v>362</v>
      </c>
      <c r="H84" s="431" t="s">
        <v>525</v>
      </c>
      <c r="I84" s="428">
        <v>5809</v>
      </c>
      <c r="J84" s="428">
        <v>4000</v>
      </c>
      <c r="K84" s="428">
        <v>1809</v>
      </c>
      <c r="L84" s="428"/>
      <c r="M84" s="428"/>
      <c r="N84" s="428"/>
      <c r="O84" s="428"/>
      <c r="P84" s="428"/>
      <c r="Q84" s="428"/>
      <c r="R84" s="433" t="s">
        <v>521</v>
      </c>
      <c r="S84" s="435" t="s">
        <v>522</v>
      </c>
      <c r="T84" s="429"/>
    </row>
    <row r="85" spans="1:20" s="35" customFormat="1" ht="14.25">
      <c r="A85" s="500" t="s">
        <v>526</v>
      </c>
      <c r="B85" s="516" t="s">
        <v>435</v>
      </c>
      <c r="C85" s="428" t="s">
        <v>360</v>
      </c>
      <c r="D85" s="436" t="s">
        <v>464</v>
      </c>
      <c r="E85" s="516"/>
      <c r="F85" s="428" t="s">
        <v>361</v>
      </c>
      <c r="G85" s="428" t="s">
        <v>362</v>
      </c>
      <c r="H85" s="431" t="s">
        <v>527</v>
      </c>
      <c r="I85" s="428">
        <v>28</v>
      </c>
      <c r="J85" s="428">
        <v>18</v>
      </c>
      <c r="K85" s="428">
        <v>10</v>
      </c>
      <c r="L85" s="521"/>
      <c r="M85" s="521"/>
      <c r="N85" s="521"/>
      <c r="O85" s="521"/>
      <c r="P85" s="521"/>
      <c r="Q85" s="521"/>
      <c r="R85" s="433" t="s">
        <v>521</v>
      </c>
      <c r="S85" s="435" t="s">
        <v>522</v>
      </c>
      <c r="T85" s="522"/>
    </row>
    <row r="86" spans="1:20" s="35" customFormat="1" ht="14.25">
      <c r="A86" s="500" t="s">
        <v>528</v>
      </c>
      <c r="B86" s="516" t="s">
        <v>231</v>
      </c>
      <c r="C86" s="428" t="s">
        <v>360</v>
      </c>
      <c r="D86" s="436" t="s">
        <v>464</v>
      </c>
      <c r="E86" s="516"/>
      <c r="F86" s="428" t="s">
        <v>361</v>
      </c>
      <c r="G86" s="428" t="s">
        <v>362</v>
      </c>
      <c r="H86" s="431" t="s">
        <v>529</v>
      </c>
      <c r="I86" s="428">
        <v>10400</v>
      </c>
      <c r="J86" s="428">
        <v>8320</v>
      </c>
      <c r="K86" s="428">
        <v>2080</v>
      </c>
      <c r="L86" s="521"/>
      <c r="M86" s="521"/>
      <c r="N86" s="521"/>
      <c r="O86" s="521"/>
      <c r="P86" s="521"/>
      <c r="Q86" s="521"/>
      <c r="R86" s="433" t="s">
        <v>521</v>
      </c>
      <c r="S86" s="435" t="s">
        <v>522</v>
      </c>
      <c r="T86" s="522"/>
    </row>
    <row r="87" spans="1:20" s="35" customFormat="1" ht="14.25">
      <c r="A87" s="500" t="s">
        <v>530</v>
      </c>
      <c r="B87" s="516" t="s">
        <v>435</v>
      </c>
      <c r="C87" s="428" t="s">
        <v>360</v>
      </c>
      <c r="D87" s="436" t="s">
        <v>464</v>
      </c>
      <c r="E87" s="516"/>
      <c r="F87" s="428" t="s">
        <v>361</v>
      </c>
      <c r="G87" s="428" t="s">
        <v>362</v>
      </c>
      <c r="H87" s="431" t="s">
        <v>531</v>
      </c>
      <c r="I87" s="428">
        <v>1800</v>
      </c>
      <c r="J87" s="428">
        <v>1000</v>
      </c>
      <c r="K87" s="428">
        <v>800</v>
      </c>
      <c r="L87" s="521"/>
      <c r="M87" s="521"/>
      <c r="N87" s="521"/>
      <c r="O87" s="521"/>
      <c r="P87" s="521"/>
      <c r="Q87" s="521"/>
      <c r="R87" s="433" t="s">
        <v>521</v>
      </c>
      <c r="S87" s="435" t="s">
        <v>522</v>
      </c>
      <c r="T87" s="522"/>
    </row>
    <row r="88" spans="1:20" s="35" customFormat="1" ht="14.25">
      <c r="A88" s="500" t="s">
        <v>532</v>
      </c>
      <c r="B88" s="516" t="s">
        <v>64</v>
      </c>
      <c r="C88" s="428" t="s">
        <v>360</v>
      </c>
      <c r="D88" s="436" t="s">
        <v>464</v>
      </c>
      <c r="E88" s="516"/>
      <c r="F88" s="428" t="s">
        <v>361</v>
      </c>
      <c r="G88" s="428" t="s">
        <v>362</v>
      </c>
      <c r="H88" s="431" t="s">
        <v>533</v>
      </c>
      <c r="I88" s="428">
        <v>6000</v>
      </c>
      <c r="J88" s="428">
        <v>4000</v>
      </c>
      <c r="K88" s="428">
        <v>2000</v>
      </c>
      <c r="L88" s="521"/>
      <c r="M88" s="521"/>
      <c r="N88" s="521"/>
      <c r="O88" s="521"/>
      <c r="P88" s="521"/>
      <c r="Q88" s="521"/>
      <c r="R88" s="433" t="s">
        <v>521</v>
      </c>
      <c r="S88" s="435" t="s">
        <v>522</v>
      </c>
      <c r="T88" s="522"/>
    </row>
    <row r="89" spans="1:20" s="35" customFormat="1" ht="14.25">
      <c r="A89" s="500" t="s">
        <v>534</v>
      </c>
      <c r="B89" s="516" t="s">
        <v>64</v>
      </c>
      <c r="C89" s="428" t="s">
        <v>360</v>
      </c>
      <c r="D89" s="436" t="s">
        <v>464</v>
      </c>
      <c r="E89" s="516"/>
      <c r="F89" s="428" t="s">
        <v>361</v>
      </c>
      <c r="G89" s="428" t="s">
        <v>362</v>
      </c>
      <c r="H89" s="431" t="s">
        <v>535</v>
      </c>
      <c r="I89" s="428">
        <v>8000</v>
      </c>
      <c r="J89" s="428">
        <v>5000</v>
      </c>
      <c r="K89" s="428">
        <v>3000</v>
      </c>
      <c r="L89" s="521"/>
      <c r="M89" s="521"/>
      <c r="N89" s="521"/>
      <c r="O89" s="521"/>
      <c r="P89" s="521"/>
      <c r="Q89" s="521"/>
      <c r="R89" s="433" t="s">
        <v>521</v>
      </c>
      <c r="S89" s="435" t="s">
        <v>522</v>
      </c>
      <c r="T89" s="522"/>
    </row>
    <row r="90" spans="1:28" ht="14.25">
      <c r="A90" s="523" t="s">
        <v>536</v>
      </c>
      <c r="B90" s="479"/>
      <c r="C90" s="428" t="s">
        <v>360</v>
      </c>
      <c r="D90" s="436" t="s">
        <v>464</v>
      </c>
      <c r="E90" s="496"/>
      <c r="F90" s="524" t="s">
        <v>361</v>
      </c>
      <c r="G90" s="525" t="s">
        <v>401</v>
      </c>
      <c r="H90" s="431" t="s">
        <v>537</v>
      </c>
      <c r="I90" s="526">
        <v>7000</v>
      </c>
      <c r="J90" s="501">
        <v>3000</v>
      </c>
      <c r="K90" s="501"/>
      <c r="L90" s="501">
        <v>4000</v>
      </c>
      <c r="M90" s="501"/>
      <c r="N90" s="479"/>
      <c r="O90" s="479"/>
      <c r="P90" s="479"/>
      <c r="Q90" s="479"/>
      <c r="R90" s="479"/>
      <c r="S90" s="480"/>
      <c r="T90" s="485"/>
      <c r="U90" s="259"/>
      <c r="V90" s="259"/>
      <c r="W90" s="259"/>
      <c r="X90" s="259"/>
      <c r="Y90" s="259"/>
      <c r="Z90" s="259"/>
      <c r="AA90" s="259"/>
      <c r="AB90" s="259"/>
    </row>
    <row r="91" spans="1:28" ht="14.25">
      <c r="A91" s="523" t="s">
        <v>538</v>
      </c>
      <c r="B91" s="137" t="s">
        <v>10</v>
      </c>
      <c r="C91" s="428" t="s">
        <v>360</v>
      </c>
      <c r="D91" s="436" t="s">
        <v>464</v>
      </c>
      <c r="E91" s="527"/>
      <c r="F91" s="525"/>
      <c r="G91" s="523" t="s">
        <v>362</v>
      </c>
      <c r="H91" s="523" t="s">
        <v>539</v>
      </c>
      <c r="I91" s="525">
        <v>19600</v>
      </c>
      <c r="J91" s="501">
        <v>10000</v>
      </c>
      <c r="K91" s="501"/>
      <c r="L91" s="501">
        <v>9600</v>
      </c>
      <c r="M91" s="501"/>
      <c r="N91" s="479"/>
      <c r="O91" s="479"/>
      <c r="P91" s="479"/>
      <c r="Q91" s="479"/>
      <c r="R91" s="479"/>
      <c r="S91" s="480"/>
      <c r="T91" s="485"/>
      <c r="U91" s="259"/>
      <c r="V91" s="259"/>
      <c r="W91" s="259"/>
      <c r="X91" s="259"/>
      <c r="Y91" s="259"/>
      <c r="Z91" s="259"/>
      <c r="AA91" s="259"/>
      <c r="AB91" s="259"/>
    </row>
    <row r="92" spans="1:20" ht="14.25">
      <c r="A92" s="448" t="s">
        <v>540</v>
      </c>
      <c r="B92" s="225"/>
      <c r="C92" s="465"/>
      <c r="D92" s="466"/>
      <c r="E92" s="464"/>
      <c r="F92" s="142"/>
      <c r="G92" s="465"/>
      <c r="H92" s="359"/>
      <c r="I92" s="143"/>
      <c r="J92" s="465"/>
      <c r="K92" s="465"/>
      <c r="L92" s="481"/>
      <c r="M92" s="465"/>
      <c r="N92" s="465"/>
      <c r="O92" s="465"/>
      <c r="P92" s="465"/>
      <c r="Q92" s="465"/>
      <c r="R92" s="465"/>
      <c r="S92" s="443"/>
      <c r="T92" s="463"/>
    </row>
    <row r="93" spans="1:30" ht="14.25">
      <c r="A93" s="448" t="s">
        <v>541</v>
      </c>
      <c r="B93" s="519"/>
      <c r="C93" s="463"/>
      <c r="D93" s="520"/>
      <c r="E93" s="519"/>
      <c r="F93" s="463"/>
      <c r="G93" s="463"/>
      <c r="H93" s="462"/>
      <c r="I93" s="463">
        <f aca="true" t="shared" si="2" ref="I93:N93">SUM(I94:I116)</f>
        <v>381100</v>
      </c>
      <c r="J93" s="463">
        <f t="shared" si="2"/>
        <v>219580</v>
      </c>
      <c r="K93" s="463">
        <f t="shared" si="2"/>
        <v>83670</v>
      </c>
      <c r="L93" s="463">
        <f t="shared" si="2"/>
        <v>37490</v>
      </c>
      <c r="M93" s="463">
        <f t="shared" si="2"/>
        <v>21410</v>
      </c>
      <c r="N93" s="463">
        <f t="shared" si="2"/>
        <v>18950</v>
      </c>
      <c r="O93" s="463"/>
      <c r="P93" s="463"/>
      <c r="Q93" s="463"/>
      <c r="R93" s="463"/>
      <c r="S93" s="528"/>
      <c r="T93" s="463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</row>
    <row r="94" spans="1:20" s="35" customFormat="1" ht="36">
      <c r="A94" s="500" t="s">
        <v>542</v>
      </c>
      <c r="B94" s="502" t="s">
        <v>543</v>
      </c>
      <c r="C94" s="501" t="s">
        <v>436</v>
      </c>
      <c r="D94" s="529" t="s">
        <v>407</v>
      </c>
      <c r="E94" s="502">
        <v>3</v>
      </c>
      <c r="F94" s="501" t="s">
        <v>387</v>
      </c>
      <c r="G94" s="501" t="s">
        <v>362</v>
      </c>
      <c r="H94" s="503" t="s">
        <v>544</v>
      </c>
      <c r="I94" s="501">
        <v>600</v>
      </c>
      <c r="J94" s="501">
        <v>300</v>
      </c>
      <c r="K94" s="501">
        <v>150</v>
      </c>
      <c r="L94" s="501">
        <v>90</v>
      </c>
      <c r="M94" s="501">
        <v>60</v>
      </c>
      <c r="N94" s="501"/>
      <c r="O94" s="501"/>
      <c r="P94" s="501"/>
      <c r="Q94" s="501"/>
      <c r="R94" s="501" t="s">
        <v>545</v>
      </c>
      <c r="S94" s="502"/>
      <c r="T94" s="522"/>
    </row>
    <row r="95" spans="1:20" s="35" customFormat="1" ht="14.25">
      <c r="A95" s="500" t="s">
        <v>546</v>
      </c>
      <c r="B95" s="502" t="s">
        <v>543</v>
      </c>
      <c r="C95" s="501" t="s">
        <v>436</v>
      </c>
      <c r="D95" s="529" t="s">
        <v>407</v>
      </c>
      <c r="E95" s="502">
        <v>0.2</v>
      </c>
      <c r="F95" s="501" t="s">
        <v>361</v>
      </c>
      <c r="G95" s="501" t="s">
        <v>388</v>
      </c>
      <c r="H95" s="503" t="s">
        <v>547</v>
      </c>
      <c r="I95" s="501">
        <v>300</v>
      </c>
      <c r="J95" s="501">
        <v>180</v>
      </c>
      <c r="K95" s="501">
        <v>60</v>
      </c>
      <c r="L95" s="501">
        <v>30</v>
      </c>
      <c r="M95" s="501">
        <v>30</v>
      </c>
      <c r="N95" s="501"/>
      <c r="O95" s="501"/>
      <c r="P95" s="501"/>
      <c r="Q95" s="501"/>
      <c r="R95" s="501" t="s">
        <v>548</v>
      </c>
      <c r="S95" s="502"/>
      <c r="T95" s="522"/>
    </row>
    <row r="96" spans="1:20" s="35" customFormat="1" ht="14.25">
      <c r="A96" s="500" t="s">
        <v>549</v>
      </c>
      <c r="B96" s="502"/>
      <c r="C96" s="501" t="s">
        <v>436</v>
      </c>
      <c r="D96" s="529" t="s">
        <v>407</v>
      </c>
      <c r="E96" s="502"/>
      <c r="F96" s="501" t="s">
        <v>361</v>
      </c>
      <c r="G96" s="501" t="s">
        <v>388</v>
      </c>
      <c r="H96" s="503" t="s">
        <v>550</v>
      </c>
      <c r="I96" s="501">
        <v>3000</v>
      </c>
      <c r="J96" s="501">
        <v>1800</v>
      </c>
      <c r="K96" s="501">
        <v>600</v>
      </c>
      <c r="L96" s="501">
        <v>300</v>
      </c>
      <c r="M96" s="501">
        <v>150</v>
      </c>
      <c r="N96" s="501">
        <v>150</v>
      </c>
      <c r="O96" s="501">
        <v>18000</v>
      </c>
      <c r="P96" s="501">
        <v>10000</v>
      </c>
      <c r="Q96" s="501">
        <v>500</v>
      </c>
      <c r="R96" s="501" t="s">
        <v>551</v>
      </c>
      <c r="S96" s="502"/>
      <c r="T96" s="522"/>
    </row>
    <row r="97" spans="1:21" s="35" customFormat="1" ht="60">
      <c r="A97" s="500" t="s">
        <v>552</v>
      </c>
      <c r="B97" s="502" t="s">
        <v>543</v>
      </c>
      <c r="C97" s="501" t="s">
        <v>436</v>
      </c>
      <c r="D97" s="529" t="s">
        <v>407</v>
      </c>
      <c r="E97" s="502"/>
      <c r="F97" s="501" t="s">
        <v>361</v>
      </c>
      <c r="G97" s="501" t="s">
        <v>362</v>
      </c>
      <c r="H97" s="503" t="s">
        <v>553</v>
      </c>
      <c r="I97" s="501">
        <v>1200</v>
      </c>
      <c r="J97" s="501">
        <v>900</v>
      </c>
      <c r="K97" s="501">
        <v>180</v>
      </c>
      <c r="L97" s="501">
        <v>120</v>
      </c>
      <c r="M97" s="501">
        <v>0</v>
      </c>
      <c r="N97" s="501">
        <v>0</v>
      </c>
      <c r="O97" s="501">
        <v>1800</v>
      </c>
      <c r="P97" s="501">
        <v>800</v>
      </c>
      <c r="Q97" s="501">
        <v>0</v>
      </c>
      <c r="R97" s="501" t="s">
        <v>554</v>
      </c>
      <c r="S97" s="502" t="s">
        <v>53</v>
      </c>
      <c r="T97" s="530"/>
      <c r="U97" s="311"/>
    </row>
    <row r="98" spans="1:20" s="35" customFormat="1" ht="36">
      <c r="A98" s="500" t="s">
        <v>555</v>
      </c>
      <c r="B98" s="502" t="s">
        <v>10</v>
      </c>
      <c r="C98" s="501" t="s">
        <v>436</v>
      </c>
      <c r="D98" s="529" t="s">
        <v>407</v>
      </c>
      <c r="E98" s="502"/>
      <c r="F98" s="501" t="s">
        <v>361</v>
      </c>
      <c r="G98" s="501" t="s">
        <v>362</v>
      </c>
      <c r="H98" s="503" t="s">
        <v>556</v>
      </c>
      <c r="I98" s="501">
        <v>2100</v>
      </c>
      <c r="J98" s="501">
        <v>1200</v>
      </c>
      <c r="K98" s="501">
        <v>600</v>
      </c>
      <c r="L98" s="501">
        <v>300</v>
      </c>
      <c r="M98" s="501"/>
      <c r="N98" s="501">
        <v>0</v>
      </c>
      <c r="O98" s="501">
        <v>1000</v>
      </c>
      <c r="P98" s="501">
        <v>500</v>
      </c>
      <c r="Q98" s="501">
        <v>0</v>
      </c>
      <c r="R98" s="501" t="s">
        <v>554</v>
      </c>
      <c r="S98" s="502" t="s">
        <v>53</v>
      </c>
      <c r="T98" s="530"/>
    </row>
    <row r="99" spans="1:20" s="35" customFormat="1" ht="36">
      <c r="A99" s="500" t="s">
        <v>557</v>
      </c>
      <c r="B99" s="502" t="s">
        <v>10</v>
      </c>
      <c r="C99" s="501" t="s">
        <v>436</v>
      </c>
      <c r="D99" s="529" t="s">
        <v>407</v>
      </c>
      <c r="E99" s="502"/>
      <c r="F99" s="501" t="s">
        <v>361</v>
      </c>
      <c r="G99" s="501" t="s">
        <v>362</v>
      </c>
      <c r="H99" s="503" t="s">
        <v>558</v>
      </c>
      <c r="I99" s="501">
        <v>2400</v>
      </c>
      <c r="J99" s="501">
        <v>1500</v>
      </c>
      <c r="K99" s="501">
        <v>600</v>
      </c>
      <c r="L99" s="501">
        <v>300</v>
      </c>
      <c r="M99" s="501">
        <v>0</v>
      </c>
      <c r="N99" s="501">
        <v>0</v>
      </c>
      <c r="O99" s="501">
        <v>3000</v>
      </c>
      <c r="P99" s="501">
        <v>2000</v>
      </c>
      <c r="Q99" s="501">
        <v>0</v>
      </c>
      <c r="R99" s="501" t="s">
        <v>554</v>
      </c>
      <c r="S99" s="502" t="s">
        <v>53</v>
      </c>
      <c r="T99" s="522"/>
    </row>
    <row r="100" spans="1:20" s="35" customFormat="1" ht="18.75" customHeight="1">
      <c r="A100" s="500" t="s">
        <v>559</v>
      </c>
      <c r="B100" s="502" t="s">
        <v>543</v>
      </c>
      <c r="C100" s="501" t="s">
        <v>436</v>
      </c>
      <c r="D100" s="529" t="s">
        <v>407</v>
      </c>
      <c r="E100" s="502"/>
      <c r="F100" s="501" t="s">
        <v>361</v>
      </c>
      <c r="G100" s="501" t="s">
        <v>362</v>
      </c>
      <c r="H100" s="503" t="s">
        <v>560</v>
      </c>
      <c r="I100" s="501">
        <v>700</v>
      </c>
      <c r="J100" s="501">
        <v>500</v>
      </c>
      <c r="K100" s="501">
        <v>100</v>
      </c>
      <c r="L100" s="501">
        <v>50</v>
      </c>
      <c r="M100" s="501">
        <v>50</v>
      </c>
      <c r="N100" s="501"/>
      <c r="O100" s="501"/>
      <c r="P100" s="501"/>
      <c r="Q100" s="501"/>
      <c r="R100" s="501"/>
      <c r="S100" s="502"/>
      <c r="T100" s="522"/>
    </row>
    <row r="101" spans="1:20" s="35" customFormat="1" ht="66.75" customHeight="1">
      <c r="A101" s="500" t="s">
        <v>561</v>
      </c>
      <c r="B101" s="502" t="s">
        <v>543</v>
      </c>
      <c r="C101" s="501" t="s">
        <v>436</v>
      </c>
      <c r="D101" s="529" t="s">
        <v>407</v>
      </c>
      <c r="E101" s="502"/>
      <c r="F101" s="501" t="s">
        <v>361</v>
      </c>
      <c r="G101" s="501" t="s">
        <v>562</v>
      </c>
      <c r="H101" s="503" t="s">
        <v>563</v>
      </c>
      <c r="I101" s="501">
        <v>8000</v>
      </c>
      <c r="J101" s="501">
        <v>5000</v>
      </c>
      <c r="K101" s="501">
        <v>1500</v>
      </c>
      <c r="L101" s="501">
        <v>500</v>
      </c>
      <c r="M101" s="501">
        <v>500</v>
      </c>
      <c r="N101" s="501">
        <v>500</v>
      </c>
      <c r="O101" s="501"/>
      <c r="P101" s="501"/>
      <c r="Q101" s="501"/>
      <c r="R101" s="501"/>
      <c r="S101" s="502"/>
      <c r="T101" s="522"/>
    </row>
    <row r="102" spans="1:20" s="35" customFormat="1" ht="36">
      <c r="A102" s="500" t="s">
        <v>564</v>
      </c>
      <c r="B102" s="502"/>
      <c r="C102" s="501" t="s">
        <v>436</v>
      </c>
      <c r="D102" s="529" t="s">
        <v>407</v>
      </c>
      <c r="E102" s="502"/>
      <c r="F102" s="501" t="s">
        <v>361</v>
      </c>
      <c r="G102" s="501" t="s">
        <v>565</v>
      </c>
      <c r="H102" s="503" t="s">
        <v>566</v>
      </c>
      <c r="I102" s="501">
        <v>5000</v>
      </c>
      <c r="J102" s="501">
        <v>3000</v>
      </c>
      <c r="K102" s="501">
        <v>1000</v>
      </c>
      <c r="L102" s="501">
        <v>500</v>
      </c>
      <c r="M102" s="501">
        <v>250</v>
      </c>
      <c r="N102" s="501">
        <v>250</v>
      </c>
      <c r="O102" s="501"/>
      <c r="P102" s="501"/>
      <c r="Q102" s="501"/>
      <c r="R102" s="501"/>
      <c r="S102" s="502"/>
      <c r="T102" s="522"/>
    </row>
    <row r="103" spans="1:20" s="35" customFormat="1" ht="14.25">
      <c r="A103" s="500" t="s">
        <v>567</v>
      </c>
      <c r="B103" s="502" t="s">
        <v>543</v>
      </c>
      <c r="C103" s="501" t="s">
        <v>436</v>
      </c>
      <c r="D103" s="529" t="s">
        <v>407</v>
      </c>
      <c r="E103" s="502"/>
      <c r="F103" s="501" t="s">
        <v>361</v>
      </c>
      <c r="G103" s="501" t="s">
        <v>362</v>
      </c>
      <c r="H103" s="503" t="s">
        <v>568</v>
      </c>
      <c r="I103" s="501">
        <v>30000</v>
      </c>
      <c r="J103" s="501">
        <v>21000</v>
      </c>
      <c r="K103" s="501">
        <v>6000</v>
      </c>
      <c r="L103" s="501">
        <v>2100</v>
      </c>
      <c r="M103" s="501">
        <v>300</v>
      </c>
      <c r="N103" s="501">
        <v>600</v>
      </c>
      <c r="O103" s="501"/>
      <c r="P103" s="501"/>
      <c r="Q103" s="501"/>
      <c r="R103" s="501" t="s">
        <v>569</v>
      </c>
      <c r="S103" s="502"/>
      <c r="T103" s="522"/>
    </row>
    <row r="104" spans="1:20" s="35" customFormat="1" ht="14.25">
      <c r="A104" s="500" t="s">
        <v>570</v>
      </c>
      <c r="B104" s="502" t="s">
        <v>543</v>
      </c>
      <c r="C104" s="501" t="s">
        <v>436</v>
      </c>
      <c r="D104" s="529" t="s">
        <v>407</v>
      </c>
      <c r="E104" s="502"/>
      <c r="F104" s="501" t="s">
        <v>361</v>
      </c>
      <c r="G104" s="501" t="s">
        <v>362</v>
      </c>
      <c r="H104" s="503" t="s">
        <v>571</v>
      </c>
      <c r="I104" s="501">
        <v>12000</v>
      </c>
      <c r="J104" s="501">
        <v>6000</v>
      </c>
      <c r="K104" s="501">
        <v>2100</v>
      </c>
      <c r="L104" s="501">
        <v>900</v>
      </c>
      <c r="M104" s="501">
        <v>1500</v>
      </c>
      <c r="N104" s="501">
        <v>1500</v>
      </c>
      <c r="O104" s="501"/>
      <c r="P104" s="501"/>
      <c r="Q104" s="501"/>
      <c r="R104" s="501" t="s">
        <v>572</v>
      </c>
      <c r="S104" s="502"/>
      <c r="T104" s="522"/>
    </row>
    <row r="105" spans="1:20" s="35" customFormat="1" ht="24">
      <c r="A105" s="500" t="s">
        <v>573</v>
      </c>
      <c r="B105" s="502" t="s">
        <v>543</v>
      </c>
      <c r="C105" s="501" t="s">
        <v>436</v>
      </c>
      <c r="D105" s="529" t="s">
        <v>407</v>
      </c>
      <c r="E105" s="502"/>
      <c r="F105" s="531" t="s">
        <v>372</v>
      </c>
      <c r="G105" s="501" t="s">
        <v>362</v>
      </c>
      <c r="H105" s="503" t="s">
        <v>574</v>
      </c>
      <c r="I105" s="501">
        <v>10000</v>
      </c>
      <c r="J105" s="501">
        <v>6000</v>
      </c>
      <c r="K105" s="501">
        <v>2000</v>
      </c>
      <c r="L105" s="501">
        <v>1000</v>
      </c>
      <c r="M105" s="501">
        <v>500</v>
      </c>
      <c r="N105" s="501">
        <v>500</v>
      </c>
      <c r="O105" s="501"/>
      <c r="P105" s="501"/>
      <c r="Q105" s="501"/>
      <c r="R105" s="501" t="s">
        <v>575</v>
      </c>
      <c r="S105" s="502"/>
      <c r="T105" s="522"/>
    </row>
    <row r="106" spans="1:20" s="35" customFormat="1" ht="14.25">
      <c r="A106" s="500" t="s">
        <v>576</v>
      </c>
      <c r="B106" s="502" t="s">
        <v>543</v>
      </c>
      <c r="C106" s="501" t="s">
        <v>332</v>
      </c>
      <c r="D106" s="529" t="s">
        <v>407</v>
      </c>
      <c r="E106" s="502"/>
      <c r="F106" s="501" t="s">
        <v>361</v>
      </c>
      <c r="G106" s="501" t="s">
        <v>362</v>
      </c>
      <c r="H106" s="503" t="s">
        <v>577</v>
      </c>
      <c r="I106" s="501">
        <v>2500</v>
      </c>
      <c r="J106" s="501"/>
      <c r="K106" s="501">
        <v>2000</v>
      </c>
      <c r="L106" s="501">
        <v>500</v>
      </c>
      <c r="M106" s="501"/>
      <c r="N106" s="501"/>
      <c r="O106" s="501"/>
      <c r="P106" s="501"/>
      <c r="Q106" s="501"/>
      <c r="R106" s="501" t="s">
        <v>578</v>
      </c>
      <c r="S106" s="502"/>
      <c r="T106" s="522"/>
    </row>
    <row r="107" spans="1:20" s="35" customFormat="1" ht="14.25">
      <c r="A107" s="500" t="s">
        <v>579</v>
      </c>
      <c r="B107" s="502" t="s">
        <v>543</v>
      </c>
      <c r="C107" s="501" t="s">
        <v>436</v>
      </c>
      <c r="D107" s="529" t="s">
        <v>407</v>
      </c>
      <c r="E107" s="502"/>
      <c r="F107" s="501" t="s">
        <v>361</v>
      </c>
      <c r="G107" s="501" t="s">
        <v>362</v>
      </c>
      <c r="H107" s="503" t="s">
        <v>571</v>
      </c>
      <c r="I107" s="501">
        <v>500</v>
      </c>
      <c r="J107" s="501"/>
      <c r="K107" s="501"/>
      <c r="L107" s="501"/>
      <c r="M107" s="501"/>
      <c r="N107" s="501">
        <v>500</v>
      </c>
      <c r="O107" s="501"/>
      <c r="P107" s="501"/>
      <c r="Q107" s="501"/>
      <c r="R107" s="501"/>
      <c r="S107" s="502"/>
      <c r="T107" s="522"/>
    </row>
    <row r="108" spans="1:20" s="35" customFormat="1" ht="14.25">
      <c r="A108" s="500" t="s">
        <v>580</v>
      </c>
      <c r="B108" s="502" t="s">
        <v>581</v>
      </c>
      <c r="C108" s="501" t="s">
        <v>332</v>
      </c>
      <c r="D108" s="529" t="s">
        <v>407</v>
      </c>
      <c r="E108" s="502"/>
      <c r="F108" s="501" t="s">
        <v>361</v>
      </c>
      <c r="G108" s="501" t="s">
        <v>362</v>
      </c>
      <c r="H108" s="503" t="s">
        <v>582</v>
      </c>
      <c r="I108" s="501">
        <v>12000</v>
      </c>
      <c r="J108" s="501"/>
      <c r="K108" s="501">
        <v>9000</v>
      </c>
      <c r="L108" s="501">
        <v>2100</v>
      </c>
      <c r="M108" s="501">
        <v>300</v>
      </c>
      <c r="N108" s="501">
        <v>600</v>
      </c>
      <c r="O108" s="501"/>
      <c r="P108" s="501"/>
      <c r="Q108" s="501"/>
      <c r="R108" s="501" t="s">
        <v>583</v>
      </c>
      <c r="S108" s="502"/>
      <c r="T108" s="522"/>
    </row>
    <row r="109" spans="1:20" s="35" customFormat="1" ht="14.25">
      <c r="A109" s="500" t="s">
        <v>584</v>
      </c>
      <c r="B109" s="516" t="s">
        <v>585</v>
      </c>
      <c r="C109" s="515" t="s">
        <v>332</v>
      </c>
      <c r="D109" s="529" t="s">
        <v>407</v>
      </c>
      <c r="E109" s="516"/>
      <c r="F109" s="515" t="s">
        <v>361</v>
      </c>
      <c r="G109" s="517" t="s">
        <v>362</v>
      </c>
      <c r="H109" s="532" t="s">
        <v>1499</v>
      </c>
      <c r="I109" s="501">
        <v>190000</v>
      </c>
      <c r="J109" s="501">
        <v>114000</v>
      </c>
      <c r="K109" s="501">
        <v>38000</v>
      </c>
      <c r="L109" s="501">
        <v>19000</v>
      </c>
      <c r="M109" s="501">
        <v>9500</v>
      </c>
      <c r="N109" s="501">
        <v>9500</v>
      </c>
      <c r="O109" s="501">
        <v>200000</v>
      </c>
      <c r="P109" s="501">
        <v>100000</v>
      </c>
      <c r="Q109" s="501">
        <v>0.52</v>
      </c>
      <c r="R109" s="501" t="s">
        <v>586</v>
      </c>
      <c r="S109" s="502" t="s">
        <v>587</v>
      </c>
      <c r="T109" s="522"/>
    </row>
    <row r="110" spans="1:20" s="35" customFormat="1" ht="25.5">
      <c r="A110" s="500" t="s">
        <v>588</v>
      </c>
      <c r="B110" s="516" t="s">
        <v>585</v>
      </c>
      <c r="C110" s="515" t="s">
        <v>332</v>
      </c>
      <c r="D110" s="529" t="s">
        <v>407</v>
      </c>
      <c r="E110" s="516"/>
      <c r="F110" s="515" t="s">
        <v>361</v>
      </c>
      <c r="G110" s="517" t="s">
        <v>362</v>
      </c>
      <c r="H110" s="532" t="s">
        <v>1500</v>
      </c>
      <c r="I110" s="501">
        <v>20000</v>
      </c>
      <c r="J110" s="501">
        <v>12000</v>
      </c>
      <c r="K110" s="501">
        <v>4000</v>
      </c>
      <c r="L110" s="501">
        <v>2000</v>
      </c>
      <c r="M110" s="501">
        <v>1000</v>
      </c>
      <c r="N110" s="501">
        <v>1000</v>
      </c>
      <c r="O110" s="501">
        <v>21000</v>
      </c>
      <c r="P110" s="501">
        <v>9700</v>
      </c>
      <c r="Q110" s="501">
        <v>0.46</v>
      </c>
      <c r="R110" s="501" t="s">
        <v>589</v>
      </c>
      <c r="S110" s="502" t="s">
        <v>587</v>
      </c>
      <c r="T110" s="522"/>
    </row>
    <row r="111" spans="1:20" s="35" customFormat="1" ht="14.25">
      <c r="A111" s="500" t="s">
        <v>590</v>
      </c>
      <c r="B111" s="516" t="s">
        <v>591</v>
      </c>
      <c r="C111" s="515" t="s">
        <v>332</v>
      </c>
      <c r="D111" s="529" t="s">
        <v>407</v>
      </c>
      <c r="E111" s="516"/>
      <c r="F111" s="515" t="s">
        <v>361</v>
      </c>
      <c r="G111" s="517" t="s">
        <v>362</v>
      </c>
      <c r="H111" s="532" t="s">
        <v>1501</v>
      </c>
      <c r="I111" s="501">
        <v>8000</v>
      </c>
      <c r="J111" s="501">
        <v>4800</v>
      </c>
      <c r="K111" s="501">
        <v>1600</v>
      </c>
      <c r="L111" s="501">
        <v>800</v>
      </c>
      <c r="M111" s="501">
        <v>400</v>
      </c>
      <c r="N111" s="501">
        <v>400</v>
      </c>
      <c r="O111" s="501">
        <v>8300</v>
      </c>
      <c r="P111" s="501">
        <v>5400</v>
      </c>
      <c r="Q111" s="501">
        <v>0.41</v>
      </c>
      <c r="R111" s="501" t="s">
        <v>592</v>
      </c>
      <c r="S111" s="502" t="s">
        <v>587</v>
      </c>
      <c r="T111" s="522"/>
    </row>
    <row r="112" spans="1:20" s="35" customFormat="1" ht="14.25">
      <c r="A112" s="500" t="s">
        <v>593</v>
      </c>
      <c r="B112" s="516" t="s">
        <v>594</v>
      </c>
      <c r="C112" s="515" t="s">
        <v>332</v>
      </c>
      <c r="D112" s="529" t="s">
        <v>407</v>
      </c>
      <c r="E112" s="516"/>
      <c r="F112" s="515" t="s">
        <v>361</v>
      </c>
      <c r="G112" s="517" t="s">
        <v>362</v>
      </c>
      <c r="H112" s="532" t="s">
        <v>1502</v>
      </c>
      <c r="I112" s="501">
        <v>9000</v>
      </c>
      <c r="J112" s="501">
        <v>5400</v>
      </c>
      <c r="K112" s="501">
        <v>1800</v>
      </c>
      <c r="L112" s="501">
        <v>900</v>
      </c>
      <c r="M112" s="501">
        <v>450</v>
      </c>
      <c r="N112" s="501">
        <v>450</v>
      </c>
      <c r="O112" s="501">
        <v>758</v>
      </c>
      <c r="P112" s="501">
        <v>410</v>
      </c>
      <c r="Q112" s="501">
        <v>0.32</v>
      </c>
      <c r="R112" s="501" t="s">
        <v>595</v>
      </c>
      <c r="S112" s="502" t="s">
        <v>587</v>
      </c>
      <c r="T112" s="522"/>
    </row>
    <row r="113" spans="1:20" s="35" customFormat="1" ht="14.25">
      <c r="A113" s="500" t="s">
        <v>596</v>
      </c>
      <c r="B113" s="516" t="s">
        <v>435</v>
      </c>
      <c r="C113" s="515" t="s">
        <v>332</v>
      </c>
      <c r="D113" s="529" t="s">
        <v>407</v>
      </c>
      <c r="E113" s="516"/>
      <c r="F113" s="515" t="s">
        <v>361</v>
      </c>
      <c r="G113" s="517" t="s">
        <v>362</v>
      </c>
      <c r="H113" s="533" t="s">
        <v>1503</v>
      </c>
      <c r="I113" s="501">
        <v>55000</v>
      </c>
      <c r="J113" s="501">
        <v>33000</v>
      </c>
      <c r="K113" s="501">
        <v>11000</v>
      </c>
      <c r="L113" s="501">
        <v>5500</v>
      </c>
      <c r="M113" s="501">
        <v>2750</v>
      </c>
      <c r="N113" s="501">
        <v>2750</v>
      </c>
      <c r="O113" s="501">
        <v>3150</v>
      </c>
      <c r="P113" s="501">
        <v>2600</v>
      </c>
      <c r="Q113" s="501">
        <v>0.53</v>
      </c>
      <c r="R113" s="501" t="s">
        <v>597</v>
      </c>
      <c r="S113" s="502" t="s">
        <v>587</v>
      </c>
      <c r="T113" s="522"/>
    </row>
    <row r="114" spans="1:20" s="35" customFormat="1" ht="14.25">
      <c r="A114" s="500" t="s">
        <v>598</v>
      </c>
      <c r="B114" s="516" t="s">
        <v>435</v>
      </c>
      <c r="C114" s="515" t="s">
        <v>332</v>
      </c>
      <c r="D114" s="529" t="s">
        <v>407</v>
      </c>
      <c r="E114" s="516"/>
      <c r="F114" s="515" t="s">
        <v>361</v>
      </c>
      <c r="G114" s="517" t="s">
        <v>362</v>
      </c>
      <c r="H114" s="532" t="s">
        <v>1504</v>
      </c>
      <c r="I114" s="501">
        <v>5000</v>
      </c>
      <c r="J114" s="501">
        <v>3000</v>
      </c>
      <c r="K114" s="501">
        <v>1000</v>
      </c>
      <c r="L114" s="501">
        <v>500</v>
      </c>
      <c r="M114" s="501">
        <v>250</v>
      </c>
      <c r="N114" s="501">
        <v>250</v>
      </c>
      <c r="O114" s="501">
        <v>300</v>
      </c>
      <c r="P114" s="501">
        <v>160</v>
      </c>
      <c r="Q114" s="501">
        <v>0.02</v>
      </c>
      <c r="R114" s="501" t="s">
        <v>599</v>
      </c>
      <c r="S114" s="502" t="s">
        <v>587</v>
      </c>
      <c r="T114" s="522"/>
    </row>
    <row r="115" spans="1:21" s="35" customFormat="1" ht="24">
      <c r="A115" s="500" t="s">
        <v>600</v>
      </c>
      <c r="B115" s="502" t="s">
        <v>435</v>
      </c>
      <c r="C115" s="501" t="s">
        <v>332</v>
      </c>
      <c r="D115" s="529" t="s">
        <v>407</v>
      </c>
      <c r="E115" s="502" t="s">
        <v>436</v>
      </c>
      <c r="F115" s="501" t="s">
        <v>387</v>
      </c>
      <c r="G115" s="517" t="s">
        <v>362</v>
      </c>
      <c r="H115" s="503" t="s">
        <v>1505</v>
      </c>
      <c r="I115" s="501">
        <v>2000</v>
      </c>
      <c r="J115" s="501"/>
      <c r="K115" s="501">
        <v>180</v>
      </c>
      <c r="L115" s="501"/>
      <c r="M115" s="501">
        <v>1820</v>
      </c>
      <c r="N115" s="501"/>
      <c r="O115" s="501">
        <v>2100</v>
      </c>
      <c r="P115" s="501">
        <v>970</v>
      </c>
      <c r="Q115" s="501"/>
      <c r="R115" s="501" t="s">
        <v>1506</v>
      </c>
      <c r="S115" s="534" t="s">
        <v>601</v>
      </c>
      <c r="T115" s="500"/>
      <c r="U115" s="365"/>
    </row>
    <row r="116" spans="1:21" s="35" customFormat="1" ht="32.25" customHeight="1">
      <c r="A116" s="500" t="s">
        <v>602</v>
      </c>
      <c r="B116" s="502" t="s">
        <v>435</v>
      </c>
      <c r="C116" s="501" t="s">
        <v>332</v>
      </c>
      <c r="D116" s="529" t="s">
        <v>407</v>
      </c>
      <c r="E116" s="502" t="s">
        <v>436</v>
      </c>
      <c r="F116" s="501" t="s">
        <v>387</v>
      </c>
      <c r="G116" s="517" t="s">
        <v>362</v>
      </c>
      <c r="H116" s="503" t="s">
        <v>1507</v>
      </c>
      <c r="I116" s="501">
        <v>1800</v>
      </c>
      <c r="J116" s="501"/>
      <c r="K116" s="501">
        <v>200</v>
      </c>
      <c r="L116" s="501"/>
      <c r="M116" s="501">
        <v>1600</v>
      </c>
      <c r="N116" s="501"/>
      <c r="O116" s="501">
        <v>1950</v>
      </c>
      <c r="P116" s="501">
        <v>800</v>
      </c>
      <c r="Q116" s="501"/>
      <c r="R116" s="501" t="s">
        <v>1508</v>
      </c>
      <c r="S116" s="534" t="s">
        <v>601</v>
      </c>
      <c r="T116" s="500"/>
      <c r="U116" s="365"/>
    </row>
    <row r="117" spans="1:20" ht="14.25">
      <c r="A117" s="448" t="s">
        <v>603</v>
      </c>
      <c r="B117" s="519"/>
      <c r="C117" s="463"/>
      <c r="D117" s="520"/>
      <c r="E117" s="519"/>
      <c r="F117" s="463"/>
      <c r="G117" s="463"/>
      <c r="H117" s="462"/>
      <c r="I117" s="463">
        <f>SUM(I118:I122)</f>
        <v>314000</v>
      </c>
      <c r="J117" s="463">
        <f>SUM(J118:J122)</f>
        <v>74000</v>
      </c>
      <c r="K117" s="463"/>
      <c r="L117" s="463">
        <f>SUM(L118:L122)</f>
        <v>240000</v>
      </c>
      <c r="M117" s="463"/>
      <c r="N117" s="463"/>
      <c r="O117" s="463"/>
      <c r="P117" s="463"/>
      <c r="Q117" s="463"/>
      <c r="R117" s="463"/>
      <c r="S117" s="443"/>
      <c r="T117" s="463"/>
    </row>
    <row r="118" spans="1:21" s="35" customFormat="1" ht="24">
      <c r="A118" s="500" t="s">
        <v>604</v>
      </c>
      <c r="B118" s="501" t="s">
        <v>435</v>
      </c>
      <c r="C118" s="500" t="s">
        <v>360</v>
      </c>
      <c r="D118" s="529" t="s">
        <v>407</v>
      </c>
      <c r="E118" s="535" t="s">
        <v>464</v>
      </c>
      <c r="F118" s="501" t="s">
        <v>361</v>
      </c>
      <c r="G118" s="500" t="s">
        <v>362</v>
      </c>
      <c r="H118" s="536" t="s">
        <v>605</v>
      </c>
      <c r="I118" s="501">
        <v>100000</v>
      </c>
      <c r="J118" s="501">
        <v>30000</v>
      </c>
      <c r="K118" s="501"/>
      <c r="L118" s="501">
        <v>70000</v>
      </c>
      <c r="M118" s="521"/>
      <c r="N118" s="521"/>
      <c r="O118" s="521"/>
      <c r="P118" s="521"/>
      <c r="Q118" s="521"/>
      <c r="R118" s="521">
        <v>362000</v>
      </c>
      <c r="S118" s="371" t="s">
        <v>606</v>
      </c>
      <c r="T118" s="220"/>
      <c r="U118" s="223"/>
    </row>
    <row r="119" spans="1:21" s="35" customFormat="1" ht="14.25">
      <c r="A119" s="500" t="s">
        <v>607</v>
      </c>
      <c r="B119" s="501" t="s">
        <v>435</v>
      </c>
      <c r="C119" s="500" t="s">
        <v>360</v>
      </c>
      <c r="D119" s="529" t="s">
        <v>407</v>
      </c>
      <c r="E119" s="535" t="s">
        <v>464</v>
      </c>
      <c r="F119" s="501" t="s">
        <v>361</v>
      </c>
      <c r="G119" s="500" t="s">
        <v>388</v>
      </c>
      <c r="H119" s="503" t="s">
        <v>608</v>
      </c>
      <c r="I119" s="501">
        <v>20000</v>
      </c>
      <c r="J119" s="501">
        <v>10000</v>
      </c>
      <c r="K119" s="501"/>
      <c r="L119" s="501">
        <v>10000</v>
      </c>
      <c r="M119" s="521"/>
      <c r="N119" s="521"/>
      <c r="O119" s="521"/>
      <c r="P119" s="521"/>
      <c r="Q119" s="521"/>
      <c r="R119" s="521">
        <v>362000</v>
      </c>
      <c r="S119" s="371" t="s">
        <v>606</v>
      </c>
      <c r="T119" s="220"/>
      <c r="U119" s="223"/>
    </row>
    <row r="120" spans="1:21" s="35" customFormat="1" ht="14.25">
      <c r="A120" s="500" t="s">
        <v>609</v>
      </c>
      <c r="B120" s="501" t="s">
        <v>435</v>
      </c>
      <c r="C120" s="500" t="s">
        <v>360</v>
      </c>
      <c r="D120" s="529" t="s">
        <v>407</v>
      </c>
      <c r="E120" s="535" t="s">
        <v>464</v>
      </c>
      <c r="F120" s="501" t="s">
        <v>361</v>
      </c>
      <c r="G120" s="500" t="s">
        <v>388</v>
      </c>
      <c r="H120" s="503" t="s">
        <v>610</v>
      </c>
      <c r="I120" s="501">
        <v>20000</v>
      </c>
      <c r="J120" s="501">
        <v>10000</v>
      </c>
      <c r="K120" s="501"/>
      <c r="L120" s="501">
        <v>10000</v>
      </c>
      <c r="M120" s="521"/>
      <c r="N120" s="521"/>
      <c r="O120" s="521"/>
      <c r="P120" s="521"/>
      <c r="Q120" s="521"/>
      <c r="R120" s="521">
        <v>362000</v>
      </c>
      <c r="S120" s="371" t="s">
        <v>606</v>
      </c>
      <c r="T120" s="220"/>
      <c r="U120" s="223"/>
    </row>
    <row r="121" spans="1:20" ht="24">
      <c r="A121" s="536" t="s">
        <v>611</v>
      </c>
      <c r="B121" s="501" t="s">
        <v>435</v>
      </c>
      <c r="C121" s="500" t="s">
        <v>360</v>
      </c>
      <c r="D121" s="529" t="s">
        <v>407</v>
      </c>
      <c r="E121" s="496"/>
      <c r="F121" s="537" t="s">
        <v>361</v>
      </c>
      <c r="G121" s="525" t="s">
        <v>388</v>
      </c>
      <c r="H121" s="536" t="s">
        <v>612</v>
      </c>
      <c r="I121" s="537">
        <v>74000</v>
      </c>
      <c r="J121" s="507">
        <v>4000</v>
      </c>
      <c r="K121" s="507"/>
      <c r="L121" s="507">
        <v>70000</v>
      </c>
      <c r="M121" s="538"/>
      <c r="N121" s="538"/>
      <c r="O121" s="507"/>
      <c r="P121" s="507"/>
      <c r="Q121" s="507"/>
      <c r="R121" s="479"/>
      <c r="S121" s="435"/>
      <c r="T121" s="485"/>
    </row>
    <row r="122" spans="1:20" ht="24">
      <c r="A122" s="536" t="s">
        <v>613</v>
      </c>
      <c r="B122" s="501" t="s">
        <v>435</v>
      </c>
      <c r="C122" s="500" t="s">
        <v>360</v>
      </c>
      <c r="D122" s="529" t="s">
        <v>407</v>
      </c>
      <c r="E122" s="496"/>
      <c r="F122" s="537" t="s">
        <v>361</v>
      </c>
      <c r="G122" s="525" t="s">
        <v>388</v>
      </c>
      <c r="H122" s="536" t="s">
        <v>614</v>
      </c>
      <c r="I122" s="537">
        <v>100000</v>
      </c>
      <c r="J122" s="507">
        <v>20000</v>
      </c>
      <c r="K122" s="507"/>
      <c r="L122" s="507">
        <v>80000</v>
      </c>
      <c r="M122" s="538"/>
      <c r="N122" s="538"/>
      <c r="O122" s="507"/>
      <c r="P122" s="507"/>
      <c r="Q122" s="507"/>
      <c r="R122" s="479"/>
      <c r="S122" s="435"/>
      <c r="T122" s="485"/>
    </row>
    <row r="123" spans="1:28" ht="14.25">
      <c r="A123" s="294" t="s">
        <v>615</v>
      </c>
      <c r="B123" s="519"/>
      <c r="C123" s="463"/>
      <c r="D123" s="520"/>
      <c r="E123" s="519"/>
      <c r="F123" s="463"/>
      <c r="G123" s="463"/>
      <c r="H123" s="462"/>
      <c r="I123" s="463">
        <f>SUM(I125:I183)</f>
        <v>17817300</v>
      </c>
      <c r="J123" s="463"/>
      <c r="K123" s="463"/>
      <c r="L123" s="463"/>
      <c r="M123" s="463">
        <f>SUM(M125:M183)</f>
        <v>17813300</v>
      </c>
      <c r="N123" s="463"/>
      <c r="O123" s="463"/>
      <c r="P123" s="463"/>
      <c r="Q123" s="463"/>
      <c r="R123" s="463"/>
      <c r="S123" s="443"/>
      <c r="T123" s="463"/>
      <c r="U123" s="259"/>
      <c r="V123" s="259"/>
      <c r="W123" s="259"/>
      <c r="X123" s="259"/>
      <c r="Y123" s="259"/>
      <c r="Z123" s="259"/>
      <c r="AA123" s="259"/>
      <c r="AB123" s="259"/>
    </row>
    <row r="124" spans="1:28" ht="14.25">
      <c r="A124" s="467" t="s">
        <v>616</v>
      </c>
      <c r="B124" s="443"/>
      <c r="C124" s="444"/>
      <c r="D124" s="445"/>
      <c r="E124" s="443"/>
      <c r="F124" s="444" t="s">
        <v>361</v>
      </c>
      <c r="G124" s="444"/>
      <c r="H124" s="467"/>
      <c r="I124" s="444"/>
      <c r="J124" s="444"/>
      <c r="K124" s="444"/>
      <c r="L124" s="444"/>
      <c r="M124" s="479"/>
      <c r="N124" s="479"/>
      <c r="O124" s="479"/>
      <c r="P124" s="463"/>
      <c r="Q124" s="463"/>
      <c r="R124" s="463"/>
      <c r="S124" s="443"/>
      <c r="T124" s="463"/>
      <c r="U124" s="259"/>
      <c r="V124" s="259"/>
      <c r="W124" s="259"/>
      <c r="X124" s="259"/>
      <c r="Y124" s="259"/>
      <c r="Z124" s="259"/>
      <c r="AA124" s="259"/>
      <c r="AB124" s="259"/>
    </row>
    <row r="125" spans="1:28" ht="24">
      <c r="A125" s="500" t="s">
        <v>617</v>
      </c>
      <c r="B125" s="501" t="s">
        <v>20</v>
      </c>
      <c r="C125" s="500" t="s">
        <v>360</v>
      </c>
      <c r="D125" s="529" t="s">
        <v>407</v>
      </c>
      <c r="E125" s="502"/>
      <c r="F125" s="479" t="s">
        <v>361</v>
      </c>
      <c r="G125" s="525" t="s">
        <v>388</v>
      </c>
      <c r="H125" s="503" t="s">
        <v>618</v>
      </c>
      <c r="I125" s="501">
        <v>4524000</v>
      </c>
      <c r="J125" s="501"/>
      <c r="K125" s="501"/>
      <c r="L125" s="501"/>
      <c r="M125" s="501">
        <v>4524000</v>
      </c>
      <c r="N125" s="479"/>
      <c r="O125" s="479"/>
      <c r="P125" s="485"/>
      <c r="Q125" s="485"/>
      <c r="R125" s="485"/>
      <c r="S125" s="480"/>
      <c r="T125" s="485"/>
      <c r="U125" s="259"/>
      <c r="V125" s="259"/>
      <c r="W125" s="259"/>
      <c r="X125" s="259"/>
      <c r="Y125" s="259"/>
      <c r="Z125" s="259"/>
      <c r="AA125" s="259"/>
      <c r="AB125" s="259"/>
    </row>
    <row r="126" spans="1:28" ht="24">
      <c r="A126" s="500" t="s">
        <v>619</v>
      </c>
      <c r="B126" s="501" t="s">
        <v>20</v>
      </c>
      <c r="C126" s="500" t="s">
        <v>360</v>
      </c>
      <c r="D126" s="529" t="s">
        <v>407</v>
      </c>
      <c r="E126" s="502"/>
      <c r="F126" s="479" t="s">
        <v>361</v>
      </c>
      <c r="G126" s="525" t="s">
        <v>388</v>
      </c>
      <c r="H126" s="503" t="s">
        <v>620</v>
      </c>
      <c r="I126" s="501">
        <v>126000</v>
      </c>
      <c r="J126" s="501"/>
      <c r="K126" s="501"/>
      <c r="L126" s="501"/>
      <c r="M126" s="501">
        <v>126000</v>
      </c>
      <c r="N126" s="479"/>
      <c r="O126" s="479"/>
      <c r="P126" s="479"/>
      <c r="Q126" s="479"/>
      <c r="R126" s="479"/>
      <c r="S126" s="480"/>
      <c r="T126" s="485"/>
      <c r="U126" s="259"/>
      <c r="V126" s="259"/>
      <c r="W126" s="259"/>
      <c r="X126" s="259"/>
      <c r="Y126" s="259"/>
      <c r="Z126" s="259"/>
      <c r="AA126" s="259"/>
      <c r="AB126" s="259"/>
    </row>
    <row r="127" spans="1:28" ht="14.25">
      <c r="A127" s="500" t="s">
        <v>621</v>
      </c>
      <c r="B127" s="501" t="s">
        <v>20</v>
      </c>
      <c r="C127" s="500" t="s">
        <v>360</v>
      </c>
      <c r="D127" s="529" t="s">
        <v>407</v>
      </c>
      <c r="E127" s="502"/>
      <c r="F127" s="479" t="s">
        <v>361</v>
      </c>
      <c r="G127" s="525" t="s">
        <v>388</v>
      </c>
      <c r="H127" s="503" t="s">
        <v>622</v>
      </c>
      <c r="I127" s="501">
        <v>3800000</v>
      </c>
      <c r="J127" s="501"/>
      <c r="K127" s="501"/>
      <c r="L127" s="501"/>
      <c r="M127" s="501">
        <v>3800000</v>
      </c>
      <c r="N127" s="479"/>
      <c r="O127" s="479"/>
      <c r="P127" s="479"/>
      <c r="Q127" s="479"/>
      <c r="R127" s="479"/>
      <c r="S127" s="480"/>
      <c r="T127" s="485"/>
      <c r="U127" s="259"/>
      <c r="V127" s="259"/>
      <c r="W127" s="259"/>
      <c r="X127" s="259"/>
      <c r="Y127" s="259"/>
      <c r="Z127" s="259"/>
      <c r="AA127" s="259"/>
      <c r="AB127" s="259"/>
    </row>
    <row r="128" spans="1:28" ht="72.75" customHeight="1">
      <c r="A128" s="500" t="s">
        <v>623</v>
      </c>
      <c r="B128" s="501" t="s">
        <v>20</v>
      </c>
      <c r="C128" s="500" t="s">
        <v>360</v>
      </c>
      <c r="D128" s="529" t="s">
        <v>407</v>
      </c>
      <c r="E128" s="502"/>
      <c r="F128" s="479" t="s">
        <v>361</v>
      </c>
      <c r="G128" s="525" t="s">
        <v>388</v>
      </c>
      <c r="H128" s="503" t="s">
        <v>624</v>
      </c>
      <c r="I128" s="501">
        <v>4110000</v>
      </c>
      <c r="J128" s="501"/>
      <c r="K128" s="501"/>
      <c r="L128" s="501"/>
      <c r="M128" s="501">
        <v>4110000</v>
      </c>
      <c r="N128" s="479"/>
      <c r="O128" s="479"/>
      <c r="P128" s="479"/>
      <c r="Q128" s="479"/>
      <c r="R128" s="479"/>
      <c r="S128" s="480"/>
      <c r="T128" s="485"/>
      <c r="U128" s="259"/>
      <c r="V128" s="259"/>
      <c r="W128" s="259"/>
      <c r="X128" s="259"/>
      <c r="Y128" s="259"/>
      <c r="Z128" s="259"/>
      <c r="AA128" s="259"/>
      <c r="AB128" s="259"/>
    </row>
    <row r="129" spans="1:28" ht="24">
      <c r="A129" s="500" t="s">
        <v>625</v>
      </c>
      <c r="B129" s="501" t="s">
        <v>20</v>
      </c>
      <c r="C129" s="500" t="s">
        <v>360</v>
      </c>
      <c r="D129" s="529" t="s">
        <v>407</v>
      </c>
      <c r="E129" s="502"/>
      <c r="F129" s="479" t="s">
        <v>361</v>
      </c>
      <c r="G129" s="525" t="s">
        <v>388</v>
      </c>
      <c r="H129" s="503" t="s">
        <v>626</v>
      </c>
      <c r="I129" s="501">
        <v>45000</v>
      </c>
      <c r="J129" s="501"/>
      <c r="K129" s="501"/>
      <c r="L129" s="501"/>
      <c r="M129" s="501">
        <v>45000</v>
      </c>
      <c r="N129" s="479"/>
      <c r="O129" s="479"/>
      <c r="P129" s="479"/>
      <c r="Q129" s="479"/>
      <c r="R129" s="479"/>
      <c r="S129" s="480"/>
      <c r="T129" s="485"/>
      <c r="U129" s="259"/>
      <c r="V129" s="259"/>
      <c r="W129" s="259"/>
      <c r="X129" s="259"/>
      <c r="Y129" s="259"/>
      <c r="Z129" s="259"/>
      <c r="AA129" s="259"/>
      <c r="AB129" s="259"/>
    </row>
    <row r="130" spans="1:28" ht="15" customHeight="1">
      <c r="A130" s="500" t="s">
        <v>627</v>
      </c>
      <c r="B130" s="501" t="s">
        <v>20</v>
      </c>
      <c r="C130" s="500" t="s">
        <v>360</v>
      </c>
      <c r="D130" s="529" t="s">
        <v>407</v>
      </c>
      <c r="E130" s="502"/>
      <c r="F130" s="479" t="s">
        <v>361</v>
      </c>
      <c r="G130" s="525" t="s">
        <v>388</v>
      </c>
      <c r="H130" s="503" t="s">
        <v>628</v>
      </c>
      <c r="I130" s="501">
        <v>21000</v>
      </c>
      <c r="J130" s="501"/>
      <c r="K130" s="501"/>
      <c r="L130" s="501"/>
      <c r="M130" s="501">
        <v>21000</v>
      </c>
      <c r="N130" s="479"/>
      <c r="O130" s="479"/>
      <c r="P130" s="479"/>
      <c r="Q130" s="479"/>
      <c r="R130" s="479"/>
      <c r="S130" s="480"/>
      <c r="T130" s="485"/>
      <c r="U130" s="259"/>
      <c r="V130" s="259"/>
      <c r="W130" s="259"/>
      <c r="X130" s="259"/>
      <c r="Y130" s="259"/>
      <c r="Z130" s="259"/>
      <c r="AA130" s="259"/>
      <c r="AB130" s="259"/>
    </row>
    <row r="131" spans="1:28" ht="14.25">
      <c r="A131" s="500" t="s">
        <v>629</v>
      </c>
      <c r="B131" s="501" t="s">
        <v>20</v>
      </c>
      <c r="C131" s="500" t="s">
        <v>360</v>
      </c>
      <c r="D131" s="529" t="s">
        <v>407</v>
      </c>
      <c r="E131" s="502"/>
      <c r="F131" s="479" t="s">
        <v>361</v>
      </c>
      <c r="G131" s="525" t="s">
        <v>388</v>
      </c>
      <c r="H131" s="503" t="s">
        <v>630</v>
      </c>
      <c r="I131" s="501">
        <v>39000</v>
      </c>
      <c r="J131" s="501"/>
      <c r="K131" s="501"/>
      <c r="L131" s="501"/>
      <c r="M131" s="501">
        <v>39000</v>
      </c>
      <c r="N131" s="479"/>
      <c r="O131" s="479"/>
      <c r="P131" s="479"/>
      <c r="Q131" s="479"/>
      <c r="R131" s="479"/>
      <c r="S131" s="480"/>
      <c r="T131" s="485"/>
      <c r="U131" s="259"/>
      <c r="V131" s="259"/>
      <c r="W131" s="259"/>
      <c r="X131" s="259"/>
      <c r="Y131" s="259"/>
      <c r="Z131" s="259"/>
      <c r="AA131" s="259"/>
      <c r="AB131" s="259"/>
    </row>
    <row r="132" spans="1:28" ht="14.25">
      <c r="A132" s="500" t="s">
        <v>631</v>
      </c>
      <c r="B132" s="501" t="s">
        <v>20</v>
      </c>
      <c r="C132" s="500" t="s">
        <v>360</v>
      </c>
      <c r="D132" s="529" t="s">
        <v>407</v>
      </c>
      <c r="E132" s="502"/>
      <c r="F132" s="479" t="s">
        <v>361</v>
      </c>
      <c r="G132" s="525" t="s">
        <v>388</v>
      </c>
      <c r="H132" s="503" t="s">
        <v>632</v>
      </c>
      <c r="I132" s="501">
        <v>6000</v>
      </c>
      <c r="J132" s="501"/>
      <c r="K132" s="501"/>
      <c r="L132" s="501"/>
      <c r="M132" s="501">
        <v>6000</v>
      </c>
      <c r="N132" s="479"/>
      <c r="O132" s="479"/>
      <c r="P132" s="479"/>
      <c r="Q132" s="479"/>
      <c r="R132" s="479"/>
      <c r="S132" s="480"/>
      <c r="T132" s="485"/>
      <c r="U132" s="259"/>
      <c r="V132" s="259"/>
      <c r="W132" s="259"/>
      <c r="X132" s="259"/>
      <c r="Y132" s="259"/>
      <c r="Z132" s="259"/>
      <c r="AA132" s="259"/>
      <c r="AB132" s="259"/>
    </row>
    <row r="133" spans="1:28" ht="14.25">
      <c r="A133" s="500" t="s">
        <v>633</v>
      </c>
      <c r="B133" s="501" t="s">
        <v>20</v>
      </c>
      <c r="C133" s="500" t="s">
        <v>360</v>
      </c>
      <c r="D133" s="529" t="s">
        <v>407</v>
      </c>
      <c r="E133" s="502"/>
      <c r="F133" s="479" t="s">
        <v>361</v>
      </c>
      <c r="G133" s="525" t="s">
        <v>388</v>
      </c>
      <c r="H133" s="503" t="s">
        <v>634</v>
      </c>
      <c r="I133" s="501">
        <v>17000</v>
      </c>
      <c r="J133" s="501"/>
      <c r="K133" s="501"/>
      <c r="L133" s="501"/>
      <c r="M133" s="501">
        <v>17000</v>
      </c>
      <c r="N133" s="479"/>
      <c r="O133" s="479"/>
      <c r="P133" s="479"/>
      <c r="Q133" s="479"/>
      <c r="R133" s="479"/>
      <c r="S133" s="480"/>
      <c r="T133" s="485"/>
      <c r="U133" s="259"/>
      <c r="V133" s="259"/>
      <c r="W133" s="259"/>
      <c r="X133" s="259"/>
      <c r="Y133" s="259"/>
      <c r="Z133" s="259"/>
      <c r="AA133" s="259"/>
      <c r="AB133" s="259"/>
    </row>
    <row r="134" spans="1:28" ht="14.25">
      <c r="A134" s="500" t="s">
        <v>635</v>
      </c>
      <c r="B134" s="501" t="s">
        <v>20</v>
      </c>
      <c r="C134" s="500" t="s">
        <v>360</v>
      </c>
      <c r="D134" s="529" t="s">
        <v>407</v>
      </c>
      <c r="E134" s="502"/>
      <c r="F134" s="479" t="s">
        <v>361</v>
      </c>
      <c r="G134" s="525" t="s">
        <v>388</v>
      </c>
      <c r="H134" s="503" t="s">
        <v>636</v>
      </c>
      <c r="I134" s="501">
        <v>8000</v>
      </c>
      <c r="J134" s="501"/>
      <c r="K134" s="501"/>
      <c r="L134" s="501"/>
      <c r="M134" s="501">
        <v>8000</v>
      </c>
      <c r="N134" s="479"/>
      <c r="O134" s="479"/>
      <c r="P134" s="479"/>
      <c r="Q134" s="479"/>
      <c r="R134" s="479"/>
      <c r="S134" s="480"/>
      <c r="T134" s="485"/>
      <c r="U134" s="259"/>
      <c r="V134" s="259"/>
      <c r="W134" s="259"/>
      <c r="X134" s="259"/>
      <c r="Y134" s="259"/>
      <c r="Z134" s="259"/>
      <c r="AA134" s="259"/>
      <c r="AB134" s="259"/>
    </row>
    <row r="135" spans="1:28" ht="14.25">
      <c r="A135" s="500" t="s">
        <v>637</v>
      </c>
      <c r="B135" s="501" t="s">
        <v>20</v>
      </c>
      <c r="C135" s="500" t="s">
        <v>360</v>
      </c>
      <c r="D135" s="529" t="s">
        <v>407</v>
      </c>
      <c r="E135" s="502"/>
      <c r="F135" s="479" t="s">
        <v>361</v>
      </c>
      <c r="G135" s="525" t="s">
        <v>388</v>
      </c>
      <c r="H135" s="503" t="s">
        <v>638</v>
      </c>
      <c r="I135" s="501">
        <v>11000</v>
      </c>
      <c r="J135" s="501"/>
      <c r="K135" s="501"/>
      <c r="L135" s="501"/>
      <c r="M135" s="501">
        <v>11000</v>
      </c>
      <c r="N135" s="479"/>
      <c r="O135" s="479"/>
      <c r="P135" s="479"/>
      <c r="Q135" s="479"/>
      <c r="R135" s="479"/>
      <c r="S135" s="480"/>
      <c r="T135" s="485"/>
      <c r="U135" s="259"/>
      <c r="V135" s="259"/>
      <c r="W135" s="259"/>
      <c r="X135" s="259"/>
      <c r="Y135" s="259"/>
      <c r="Z135" s="259"/>
      <c r="AA135" s="259"/>
      <c r="AB135" s="259"/>
    </row>
    <row r="136" spans="1:28" s="242" customFormat="1" ht="14.25">
      <c r="A136" s="539" t="s">
        <v>639</v>
      </c>
      <c r="B136" s="540"/>
      <c r="C136" s="540"/>
      <c r="D136" s="540"/>
      <c r="E136" s="541"/>
      <c r="F136" s="444"/>
      <c r="G136" s="540"/>
      <c r="H136" s="542"/>
      <c r="I136" s="540"/>
      <c r="J136" s="540"/>
      <c r="K136" s="540"/>
      <c r="L136" s="540"/>
      <c r="M136" s="540"/>
      <c r="N136" s="444"/>
      <c r="O136" s="444"/>
      <c r="P136" s="444"/>
      <c r="Q136" s="444"/>
      <c r="R136" s="444"/>
      <c r="S136" s="443"/>
      <c r="T136" s="463"/>
      <c r="U136" s="312"/>
      <c r="V136" s="312"/>
      <c r="W136" s="312"/>
      <c r="X136" s="312"/>
      <c r="Y136" s="312"/>
      <c r="Z136" s="312"/>
      <c r="AA136" s="312"/>
      <c r="AB136" s="312"/>
    </row>
    <row r="137" spans="1:28" ht="14.25">
      <c r="A137" s="543" t="s">
        <v>640</v>
      </c>
      <c r="B137" s="515" t="s">
        <v>20</v>
      </c>
      <c r="C137" s="500" t="s">
        <v>360</v>
      </c>
      <c r="D137" s="529" t="s">
        <v>407</v>
      </c>
      <c r="E137" s="516"/>
      <c r="F137" s="479" t="s">
        <v>361</v>
      </c>
      <c r="G137" s="515"/>
      <c r="H137" s="544" t="s">
        <v>641</v>
      </c>
      <c r="I137" s="515">
        <v>40000</v>
      </c>
      <c r="J137" s="515"/>
      <c r="K137" s="515"/>
      <c r="L137" s="515"/>
      <c r="M137" s="515">
        <v>40000</v>
      </c>
      <c r="N137" s="479"/>
      <c r="O137" s="479"/>
      <c r="P137" s="479"/>
      <c r="Q137" s="479"/>
      <c r="R137" s="479"/>
      <c r="S137" s="480"/>
      <c r="T137" s="485"/>
      <c r="U137" s="259"/>
      <c r="V137" s="259"/>
      <c r="W137" s="259"/>
      <c r="X137" s="259"/>
      <c r="Y137" s="259"/>
      <c r="Z137" s="259"/>
      <c r="AA137" s="259"/>
      <c r="AB137" s="259"/>
    </row>
    <row r="138" spans="1:28" ht="14.25">
      <c r="A138" s="545" t="s">
        <v>642</v>
      </c>
      <c r="B138" s="515" t="s">
        <v>20</v>
      </c>
      <c r="C138" s="500" t="s">
        <v>360</v>
      </c>
      <c r="D138" s="529" t="s">
        <v>407</v>
      </c>
      <c r="E138" s="496"/>
      <c r="F138" s="546" t="s">
        <v>361</v>
      </c>
      <c r="G138" s="546" t="s">
        <v>562</v>
      </c>
      <c r="H138" s="545" t="s">
        <v>643</v>
      </c>
      <c r="I138" s="546">
        <v>43000</v>
      </c>
      <c r="J138" s="501"/>
      <c r="K138" s="501"/>
      <c r="L138" s="501"/>
      <c r="M138" s="546">
        <v>43000</v>
      </c>
      <c r="N138" s="479"/>
      <c r="O138" s="479"/>
      <c r="P138" s="479"/>
      <c r="Q138" s="479"/>
      <c r="R138" s="479"/>
      <c r="S138" s="480"/>
      <c r="T138" s="485"/>
      <c r="U138" s="259"/>
      <c r="V138" s="259"/>
      <c r="W138" s="259"/>
      <c r="X138" s="259"/>
      <c r="Y138" s="259"/>
      <c r="Z138" s="259"/>
      <c r="AA138" s="259"/>
      <c r="AB138" s="259"/>
    </row>
    <row r="139" spans="1:28" ht="14.25">
      <c r="A139" s="547" t="s">
        <v>644</v>
      </c>
      <c r="B139" s="515" t="s">
        <v>20</v>
      </c>
      <c r="C139" s="500" t="s">
        <v>360</v>
      </c>
      <c r="D139" s="529" t="s">
        <v>407</v>
      </c>
      <c r="E139" s="548"/>
      <c r="F139" s="549" t="s">
        <v>361</v>
      </c>
      <c r="G139" s="549" t="s">
        <v>562</v>
      </c>
      <c r="H139" s="547" t="s">
        <v>645</v>
      </c>
      <c r="I139" s="549">
        <v>200000</v>
      </c>
      <c r="J139" s="501"/>
      <c r="K139" s="501"/>
      <c r="L139" s="501"/>
      <c r="M139" s="549">
        <v>200000</v>
      </c>
      <c r="N139" s="479"/>
      <c r="O139" s="479"/>
      <c r="P139" s="479"/>
      <c r="Q139" s="479"/>
      <c r="R139" s="479"/>
      <c r="S139" s="480"/>
      <c r="T139" s="485"/>
      <c r="U139" s="259"/>
      <c r="V139" s="259"/>
      <c r="W139" s="259"/>
      <c r="X139" s="259"/>
      <c r="Y139" s="259"/>
      <c r="Z139" s="259"/>
      <c r="AA139" s="259"/>
      <c r="AB139" s="259"/>
    </row>
    <row r="140" spans="1:28" ht="48">
      <c r="A140" s="431" t="s">
        <v>646</v>
      </c>
      <c r="B140" s="550" t="s">
        <v>20</v>
      </c>
      <c r="C140" s="500" t="s">
        <v>360</v>
      </c>
      <c r="D140" s="529" t="s">
        <v>407</v>
      </c>
      <c r="E140" s="496"/>
      <c r="F140" s="549" t="s">
        <v>361</v>
      </c>
      <c r="G140" s="546" t="s">
        <v>562</v>
      </c>
      <c r="H140" s="431" t="s">
        <v>647</v>
      </c>
      <c r="I140" s="546">
        <v>600000</v>
      </c>
      <c r="J140" s="501"/>
      <c r="K140" s="501"/>
      <c r="L140" s="501"/>
      <c r="M140" s="546">
        <v>600000</v>
      </c>
      <c r="N140" s="479"/>
      <c r="O140" s="479"/>
      <c r="P140" s="479"/>
      <c r="Q140" s="479"/>
      <c r="R140" s="479"/>
      <c r="S140" s="480"/>
      <c r="T140" s="485"/>
      <c r="U140" s="259"/>
      <c r="V140" s="259"/>
      <c r="W140" s="259"/>
      <c r="X140" s="259"/>
      <c r="Y140" s="259"/>
      <c r="Z140" s="259"/>
      <c r="AA140" s="259"/>
      <c r="AB140" s="259"/>
    </row>
    <row r="141" spans="1:28" s="242" customFormat="1" ht="14.25">
      <c r="A141" s="551" t="s">
        <v>648</v>
      </c>
      <c r="B141" s="540"/>
      <c r="C141" s="540"/>
      <c r="D141" s="540"/>
      <c r="E141" s="552"/>
      <c r="F141" s="553"/>
      <c r="G141" s="554"/>
      <c r="H141" s="555"/>
      <c r="I141" s="554"/>
      <c r="J141" s="540"/>
      <c r="K141" s="540"/>
      <c r="L141" s="540"/>
      <c r="M141" s="554"/>
      <c r="N141" s="444"/>
      <c r="O141" s="444"/>
      <c r="P141" s="444"/>
      <c r="Q141" s="444"/>
      <c r="R141" s="444"/>
      <c r="S141" s="443"/>
      <c r="T141" s="463"/>
      <c r="U141" s="312"/>
      <c r="V141" s="312"/>
      <c r="W141" s="312"/>
      <c r="X141" s="312"/>
      <c r="Y141" s="312"/>
      <c r="Z141" s="312"/>
      <c r="AA141" s="312"/>
      <c r="AB141" s="312"/>
    </row>
    <row r="142" spans="1:28" ht="14.25">
      <c r="A142" s="556" t="s">
        <v>649</v>
      </c>
      <c r="B142" s="479"/>
      <c r="C142" s="500" t="s">
        <v>360</v>
      </c>
      <c r="D142" s="529" t="s">
        <v>407</v>
      </c>
      <c r="E142" s="496"/>
      <c r="F142" s="524" t="s">
        <v>361</v>
      </c>
      <c r="G142" s="524" t="s">
        <v>388</v>
      </c>
      <c r="H142" s="556" t="s">
        <v>650</v>
      </c>
      <c r="I142" s="557">
        <v>400</v>
      </c>
      <c r="J142" s="515"/>
      <c r="K142" s="515"/>
      <c r="L142" s="515"/>
      <c r="M142" s="557">
        <v>400</v>
      </c>
      <c r="N142" s="479"/>
      <c r="O142" s="479"/>
      <c r="P142" s="479"/>
      <c r="Q142" s="479"/>
      <c r="R142" s="479"/>
      <c r="S142" s="480"/>
      <c r="T142" s="485"/>
      <c r="U142" s="259"/>
      <c r="V142" s="259"/>
      <c r="W142" s="259"/>
      <c r="X142" s="259"/>
      <c r="Y142" s="259"/>
      <c r="Z142" s="259"/>
      <c r="AA142" s="259"/>
      <c r="AB142" s="259"/>
    </row>
    <row r="143" spans="1:28" ht="60">
      <c r="A143" s="500" t="s">
        <v>651</v>
      </c>
      <c r="B143" s="501" t="s">
        <v>457</v>
      </c>
      <c r="C143" s="500" t="s">
        <v>360</v>
      </c>
      <c r="D143" s="529" t="s">
        <v>407</v>
      </c>
      <c r="E143" s="502"/>
      <c r="F143" s="479" t="s">
        <v>361</v>
      </c>
      <c r="G143" s="525" t="s">
        <v>388</v>
      </c>
      <c r="H143" s="503" t="s">
        <v>652</v>
      </c>
      <c r="I143" s="501">
        <v>8000</v>
      </c>
      <c r="J143" s="501"/>
      <c r="K143" s="501"/>
      <c r="L143" s="501"/>
      <c r="M143" s="501">
        <v>8000</v>
      </c>
      <c r="N143" s="479"/>
      <c r="O143" s="479"/>
      <c r="P143" s="479"/>
      <c r="Q143" s="479"/>
      <c r="R143" s="479"/>
      <c r="S143" s="480"/>
      <c r="T143" s="485"/>
      <c r="U143" s="259"/>
      <c r="V143" s="259"/>
      <c r="W143" s="259"/>
      <c r="X143" s="259"/>
      <c r="Y143" s="259"/>
      <c r="Z143" s="259"/>
      <c r="AA143" s="259"/>
      <c r="AB143" s="259"/>
    </row>
    <row r="144" spans="1:28" ht="14.25">
      <c r="A144" s="556" t="s">
        <v>653</v>
      </c>
      <c r="B144" s="515" t="s">
        <v>20</v>
      </c>
      <c r="C144" s="500" t="s">
        <v>360</v>
      </c>
      <c r="D144" s="529" t="s">
        <v>407</v>
      </c>
      <c r="E144" s="496"/>
      <c r="F144" s="524" t="s">
        <v>361</v>
      </c>
      <c r="G144" s="524" t="s">
        <v>654</v>
      </c>
      <c r="H144" s="556" t="s">
        <v>655</v>
      </c>
      <c r="I144" s="557">
        <v>18000</v>
      </c>
      <c r="J144" s="501"/>
      <c r="K144" s="501"/>
      <c r="L144" s="501"/>
      <c r="M144" s="557">
        <v>18000</v>
      </c>
      <c r="N144" s="479"/>
      <c r="O144" s="479"/>
      <c r="P144" s="479"/>
      <c r="Q144" s="479"/>
      <c r="R144" s="479"/>
      <c r="S144" s="480"/>
      <c r="T144" s="485"/>
      <c r="U144" s="259"/>
      <c r="V144" s="259"/>
      <c r="W144" s="259"/>
      <c r="X144" s="259"/>
      <c r="Y144" s="259"/>
      <c r="Z144" s="259"/>
      <c r="AA144" s="259"/>
      <c r="AB144" s="259"/>
    </row>
    <row r="145" spans="1:28" ht="14.25">
      <c r="A145" s="556" t="s">
        <v>656</v>
      </c>
      <c r="B145" s="515" t="s">
        <v>20</v>
      </c>
      <c r="C145" s="500" t="s">
        <v>360</v>
      </c>
      <c r="D145" s="529" t="s">
        <v>407</v>
      </c>
      <c r="E145" s="496"/>
      <c r="F145" s="524" t="s">
        <v>361</v>
      </c>
      <c r="G145" s="524" t="s">
        <v>657</v>
      </c>
      <c r="H145" s="556" t="s">
        <v>658</v>
      </c>
      <c r="I145" s="557">
        <v>40000</v>
      </c>
      <c r="J145" s="501"/>
      <c r="K145" s="501"/>
      <c r="L145" s="501"/>
      <c r="M145" s="557">
        <v>40000</v>
      </c>
      <c r="N145" s="479"/>
      <c r="O145" s="479"/>
      <c r="P145" s="479"/>
      <c r="Q145" s="479"/>
      <c r="R145" s="479"/>
      <c r="S145" s="480"/>
      <c r="T145" s="485"/>
      <c r="U145" s="259"/>
      <c r="V145" s="259"/>
      <c r="W145" s="259"/>
      <c r="X145" s="259"/>
      <c r="Y145" s="259"/>
      <c r="Z145" s="259"/>
      <c r="AA145" s="259"/>
      <c r="AB145" s="259"/>
    </row>
    <row r="146" spans="1:28" ht="14.25">
      <c r="A146" s="500" t="s">
        <v>659</v>
      </c>
      <c r="B146" s="501" t="s">
        <v>10</v>
      </c>
      <c r="C146" s="500" t="s">
        <v>360</v>
      </c>
      <c r="D146" s="529" t="s">
        <v>407</v>
      </c>
      <c r="E146" s="502"/>
      <c r="F146" s="479" t="s">
        <v>361</v>
      </c>
      <c r="G146" s="501"/>
      <c r="H146" s="503" t="s">
        <v>660</v>
      </c>
      <c r="I146" s="501">
        <v>6000</v>
      </c>
      <c r="J146" s="501"/>
      <c r="K146" s="501"/>
      <c r="L146" s="501"/>
      <c r="M146" s="501">
        <v>6000</v>
      </c>
      <c r="N146" s="479"/>
      <c r="O146" s="479"/>
      <c r="P146" s="479"/>
      <c r="Q146" s="479"/>
      <c r="R146" s="479"/>
      <c r="S146" s="480"/>
      <c r="T146" s="485"/>
      <c r="U146" s="259"/>
      <c r="V146" s="259"/>
      <c r="W146" s="259"/>
      <c r="X146" s="259"/>
      <c r="Y146" s="259"/>
      <c r="Z146" s="259"/>
      <c r="AA146" s="259"/>
      <c r="AB146" s="259"/>
    </row>
    <row r="147" spans="1:28" ht="14.25">
      <c r="A147" s="556" t="s">
        <v>661</v>
      </c>
      <c r="B147" s="515" t="s">
        <v>20</v>
      </c>
      <c r="C147" s="500" t="s">
        <v>360</v>
      </c>
      <c r="D147" s="529" t="s">
        <v>407</v>
      </c>
      <c r="E147" s="496"/>
      <c r="F147" s="524" t="s">
        <v>361</v>
      </c>
      <c r="G147" s="524" t="s">
        <v>388</v>
      </c>
      <c r="H147" s="556" t="s">
        <v>662</v>
      </c>
      <c r="I147" s="557">
        <v>12000</v>
      </c>
      <c r="J147" s="501"/>
      <c r="K147" s="501"/>
      <c r="L147" s="501"/>
      <c r="M147" s="557">
        <v>12000</v>
      </c>
      <c r="N147" s="479"/>
      <c r="O147" s="479"/>
      <c r="P147" s="479"/>
      <c r="Q147" s="479"/>
      <c r="R147" s="479"/>
      <c r="S147" s="480"/>
      <c r="T147" s="485"/>
      <c r="U147" s="259"/>
      <c r="V147" s="259"/>
      <c r="W147" s="259"/>
      <c r="X147" s="259"/>
      <c r="Y147" s="259"/>
      <c r="Z147" s="259"/>
      <c r="AA147" s="259"/>
      <c r="AB147" s="259"/>
    </row>
    <row r="148" spans="1:28" ht="14.25">
      <c r="A148" s="556" t="s">
        <v>663</v>
      </c>
      <c r="B148" s="515" t="s">
        <v>664</v>
      </c>
      <c r="C148" s="500" t="s">
        <v>360</v>
      </c>
      <c r="D148" s="529" t="s">
        <v>407</v>
      </c>
      <c r="E148" s="496"/>
      <c r="F148" s="524" t="s">
        <v>361</v>
      </c>
      <c r="G148" s="524" t="s">
        <v>388</v>
      </c>
      <c r="H148" s="430" t="s">
        <v>665</v>
      </c>
      <c r="I148" s="557">
        <v>12000</v>
      </c>
      <c r="J148" s="501"/>
      <c r="K148" s="501"/>
      <c r="L148" s="501"/>
      <c r="M148" s="557">
        <v>12000</v>
      </c>
      <c r="N148" s="479"/>
      <c r="O148" s="479"/>
      <c r="P148" s="479"/>
      <c r="Q148" s="479"/>
      <c r="R148" s="479"/>
      <c r="S148" s="480"/>
      <c r="T148" s="485"/>
      <c r="U148" s="259"/>
      <c r="V148" s="259"/>
      <c r="W148" s="259"/>
      <c r="X148" s="259"/>
      <c r="Y148" s="259"/>
      <c r="Z148" s="259"/>
      <c r="AA148" s="259"/>
      <c r="AB148" s="259"/>
    </row>
    <row r="149" spans="1:28" ht="24">
      <c r="A149" s="500" t="s">
        <v>666</v>
      </c>
      <c r="B149" s="501" t="s">
        <v>113</v>
      </c>
      <c r="C149" s="500" t="s">
        <v>360</v>
      </c>
      <c r="D149" s="529" t="s">
        <v>407</v>
      </c>
      <c r="E149" s="502"/>
      <c r="F149" s="479" t="s">
        <v>361</v>
      </c>
      <c r="G149" s="525" t="s">
        <v>388</v>
      </c>
      <c r="H149" s="503" t="s">
        <v>667</v>
      </c>
      <c r="I149" s="501">
        <v>500</v>
      </c>
      <c r="J149" s="501"/>
      <c r="K149" s="501"/>
      <c r="L149" s="501"/>
      <c r="M149" s="501">
        <v>500</v>
      </c>
      <c r="N149" s="479"/>
      <c r="O149" s="479"/>
      <c r="P149" s="479"/>
      <c r="Q149" s="479"/>
      <c r="R149" s="479"/>
      <c r="S149" s="480"/>
      <c r="T149" s="485"/>
      <c r="U149" s="259"/>
      <c r="V149" s="259"/>
      <c r="W149" s="259"/>
      <c r="X149" s="259"/>
      <c r="Y149" s="259"/>
      <c r="Z149" s="259"/>
      <c r="AA149" s="259"/>
      <c r="AB149" s="259"/>
    </row>
    <row r="150" spans="1:28" ht="14.25">
      <c r="A150" s="500" t="s">
        <v>668</v>
      </c>
      <c r="B150" s="501" t="s">
        <v>669</v>
      </c>
      <c r="C150" s="500" t="s">
        <v>360</v>
      </c>
      <c r="D150" s="529" t="s">
        <v>407</v>
      </c>
      <c r="E150" s="502"/>
      <c r="F150" s="479" t="s">
        <v>361</v>
      </c>
      <c r="G150" s="525" t="s">
        <v>388</v>
      </c>
      <c r="H150" s="503" t="s">
        <v>670</v>
      </c>
      <c r="I150" s="501">
        <v>6000</v>
      </c>
      <c r="J150" s="501"/>
      <c r="K150" s="501"/>
      <c r="L150" s="501"/>
      <c r="M150" s="501">
        <v>6000</v>
      </c>
      <c r="N150" s="479"/>
      <c r="O150" s="479"/>
      <c r="P150" s="479"/>
      <c r="Q150" s="479"/>
      <c r="R150" s="479"/>
      <c r="S150" s="480"/>
      <c r="T150" s="485"/>
      <c r="U150" s="259"/>
      <c r="V150" s="259"/>
      <c r="W150" s="259"/>
      <c r="X150" s="259"/>
      <c r="Y150" s="259"/>
      <c r="Z150" s="259"/>
      <c r="AA150" s="259"/>
      <c r="AB150" s="259"/>
    </row>
    <row r="151" spans="1:28" ht="24">
      <c r="A151" s="523" t="s">
        <v>493</v>
      </c>
      <c r="B151" s="515" t="s">
        <v>20</v>
      </c>
      <c r="C151" s="500" t="s">
        <v>360</v>
      </c>
      <c r="D151" s="529" t="s">
        <v>407</v>
      </c>
      <c r="E151" s="496"/>
      <c r="F151" s="524" t="s">
        <v>361</v>
      </c>
      <c r="G151" s="525" t="s">
        <v>388</v>
      </c>
      <c r="H151" s="430" t="s">
        <v>671</v>
      </c>
      <c r="I151" s="526">
        <v>35000</v>
      </c>
      <c r="J151" s="501"/>
      <c r="K151" s="501"/>
      <c r="L151" s="501"/>
      <c r="M151" s="526">
        <v>35000</v>
      </c>
      <c r="N151" s="479"/>
      <c r="O151" s="479"/>
      <c r="P151" s="479"/>
      <c r="Q151" s="479"/>
      <c r="R151" s="479"/>
      <c r="S151" s="480"/>
      <c r="T151" s="485"/>
      <c r="U151" s="259"/>
      <c r="V151" s="259"/>
      <c r="W151" s="259"/>
      <c r="X151" s="259"/>
      <c r="Y151" s="259"/>
      <c r="Z151" s="259"/>
      <c r="AA151" s="259"/>
      <c r="AB151" s="259"/>
    </row>
    <row r="152" spans="1:28" ht="24">
      <c r="A152" s="500" t="s">
        <v>672</v>
      </c>
      <c r="B152" s="501" t="s">
        <v>457</v>
      </c>
      <c r="C152" s="500" t="s">
        <v>360</v>
      </c>
      <c r="D152" s="529" t="s">
        <v>407</v>
      </c>
      <c r="E152" s="502"/>
      <c r="F152" s="479" t="s">
        <v>361</v>
      </c>
      <c r="G152" s="525" t="s">
        <v>388</v>
      </c>
      <c r="H152" s="503" t="s">
        <v>673</v>
      </c>
      <c r="I152" s="501">
        <v>24000</v>
      </c>
      <c r="J152" s="501"/>
      <c r="K152" s="501"/>
      <c r="L152" s="501"/>
      <c r="M152" s="501">
        <v>24000</v>
      </c>
      <c r="N152" s="479"/>
      <c r="O152" s="479"/>
      <c r="P152" s="479"/>
      <c r="Q152" s="479"/>
      <c r="R152" s="479"/>
      <c r="S152" s="480"/>
      <c r="T152" s="485"/>
      <c r="U152" s="259"/>
      <c r="V152" s="259"/>
      <c r="W152" s="259"/>
      <c r="X152" s="259"/>
      <c r="Y152" s="259"/>
      <c r="Z152" s="259"/>
      <c r="AA152" s="259"/>
      <c r="AB152" s="259"/>
    </row>
    <row r="153" spans="1:28" ht="24">
      <c r="A153" s="500" t="s">
        <v>674</v>
      </c>
      <c r="B153" s="501" t="s">
        <v>25</v>
      </c>
      <c r="C153" s="500" t="s">
        <v>360</v>
      </c>
      <c r="D153" s="529" t="s">
        <v>407</v>
      </c>
      <c r="E153" s="502"/>
      <c r="F153" s="479" t="s">
        <v>361</v>
      </c>
      <c r="G153" s="525" t="s">
        <v>388</v>
      </c>
      <c r="H153" s="503" t="s">
        <v>675</v>
      </c>
      <c r="I153" s="501">
        <v>100</v>
      </c>
      <c r="J153" s="501"/>
      <c r="K153" s="501"/>
      <c r="L153" s="501"/>
      <c r="M153" s="501">
        <v>100</v>
      </c>
      <c r="N153" s="479"/>
      <c r="O153" s="479"/>
      <c r="P153" s="479"/>
      <c r="Q153" s="479"/>
      <c r="R153" s="479"/>
      <c r="S153" s="480"/>
      <c r="T153" s="485"/>
      <c r="U153" s="259"/>
      <c r="V153" s="259"/>
      <c r="W153" s="259"/>
      <c r="X153" s="259"/>
      <c r="Y153" s="259"/>
      <c r="Z153" s="259"/>
      <c r="AA153" s="259"/>
      <c r="AB153" s="259"/>
    </row>
    <row r="154" spans="1:28" ht="48">
      <c r="A154" s="500" t="s">
        <v>676</v>
      </c>
      <c r="B154" s="501" t="s">
        <v>168</v>
      </c>
      <c r="C154" s="500" t="s">
        <v>360</v>
      </c>
      <c r="D154" s="529" t="s">
        <v>407</v>
      </c>
      <c r="E154" s="502"/>
      <c r="F154" s="479" t="s">
        <v>361</v>
      </c>
      <c r="G154" s="525" t="s">
        <v>388</v>
      </c>
      <c r="H154" s="503" t="s">
        <v>677</v>
      </c>
      <c r="I154" s="501">
        <v>8300</v>
      </c>
      <c r="J154" s="501"/>
      <c r="K154" s="501"/>
      <c r="L154" s="501"/>
      <c r="M154" s="501">
        <v>8300</v>
      </c>
      <c r="N154" s="479"/>
      <c r="O154" s="479"/>
      <c r="P154" s="479"/>
      <c r="Q154" s="479"/>
      <c r="R154" s="479"/>
      <c r="S154" s="480"/>
      <c r="T154" s="485"/>
      <c r="U154" s="259"/>
      <c r="V154" s="259"/>
      <c r="W154" s="259"/>
      <c r="X154" s="259"/>
      <c r="Y154" s="259"/>
      <c r="Z154" s="259"/>
      <c r="AA154" s="259"/>
      <c r="AB154" s="259"/>
    </row>
    <row r="155" spans="1:28" ht="14.25">
      <c r="A155" s="500" t="s">
        <v>678</v>
      </c>
      <c r="B155" s="501" t="s">
        <v>457</v>
      </c>
      <c r="C155" s="500" t="s">
        <v>360</v>
      </c>
      <c r="D155" s="529" t="s">
        <v>407</v>
      </c>
      <c r="E155" s="502"/>
      <c r="F155" s="479" t="s">
        <v>361</v>
      </c>
      <c r="G155" s="525" t="s">
        <v>388</v>
      </c>
      <c r="H155" s="503" t="s">
        <v>679</v>
      </c>
      <c r="I155" s="501">
        <v>2200</v>
      </c>
      <c r="J155" s="501"/>
      <c r="K155" s="501"/>
      <c r="L155" s="501"/>
      <c r="M155" s="501">
        <v>2200</v>
      </c>
      <c r="N155" s="479"/>
      <c r="O155" s="479"/>
      <c r="P155" s="479"/>
      <c r="Q155" s="479"/>
      <c r="R155" s="479"/>
      <c r="S155" s="480"/>
      <c r="T155" s="485"/>
      <c r="U155" s="259"/>
      <c r="V155" s="259"/>
      <c r="W155" s="259"/>
      <c r="X155" s="259"/>
      <c r="Y155" s="259"/>
      <c r="Z155" s="259"/>
      <c r="AA155" s="259"/>
      <c r="AB155" s="259"/>
    </row>
    <row r="156" spans="1:28" s="242" customFormat="1" ht="14.25">
      <c r="A156" s="539" t="s">
        <v>680</v>
      </c>
      <c r="B156" s="540"/>
      <c r="C156" s="540"/>
      <c r="D156" s="540"/>
      <c r="E156" s="541"/>
      <c r="F156" s="444"/>
      <c r="G156" s="540"/>
      <c r="H156" s="542"/>
      <c r="I156" s="540"/>
      <c r="J156" s="540"/>
      <c r="K156" s="540"/>
      <c r="L156" s="540"/>
      <c r="M156" s="540"/>
      <c r="N156" s="444"/>
      <c r="O156" s="444"/>
      <c r="P156" s="444"/>
      <c r="Q156" s="444"/>
      <c r="R156" s="444"/>
      <c r="S156" s="443"/>
      <c r="T156" s="463"/>
      <c r="U156" s="312"/>
      <c r="V156" s="312"/>
      <c r="W156" s="312"/>
      <c r="X156" s="312"/>
      <c r="Y156" s="312"/>
      <c r="Z156" s="312"/>
      <c r="AA156" s="312"/>
      <c r="AB156" s="312"/>
    </row>
    <row r="157" spans="1:28" ht="24">
      <c r="A157" s="500" t="s">
        <v>681</v>
      </c>
      <c r="B157" s="501" t="s">
        <v>682</v>
      </c>
      <c r="C157" s="500" t="s">
        <v>360</v>
      </c>
      <c r="D157" s="529" t="s">
        <v>407</v>
      </c>
      <c r="E157" s="502"/>
      <c r="F157" s="479" t="s">
        <v>361</v>
      </c>
      <c r="G157" s="525" t="s">
        <v>388</v>
      </c>
      <c r="H157" s="503" t="s">
        <v>683</v>
      </c>
      <c r="I157" s="501">
        <v>11700</v>
      </c>
      <c r="J157" s="501"/>
      <c r="K157" s="501"/>
      <c r="L157" s="501"/>
      <c r="M157" s="501">
        <v>11700</v>
      </c>
      <c r="N157" s="479"/>
      <c r="O157" s="479"/>
      <c r="P157" s="479"/>
      <c r="Q157" s="479"/>
      <c r="R157" s="479"/>
      <c r="S157" s="480"/>
      <c r="T157" s="485"/>
      <c r="U157" s="259"/>
      <c r="V157" s="259"/>
      <c r="W157" s="259"/>
      <c r="X157" s="259"/>
      <c r="Y157" s="259"/>
      <c r="Z157" s="259"/>
      <c r="AA157" s="259"/>
      <c r="AB157" s="259"/>
    </row>
    <row r="158" spans="1:28" ht="14.25">
      <c r="A158" s="500" t="s">
        <v>684</v>
      </c>
      <c r="B158" s="501" t="s">
        <v>491</v>
      </c>
      <c r="C158" s="500" t="s">
        <v>360</v>
      </c>
      <c r="D158" s="529" t="s">
        <v>407</v>
      </c>
      <c r="E158" s="502"/>
      <c r="F158" s="479" t="s">
        <v>361</v>
      </c>
      <c r="G158" s="525" t="s">
        <v>388</v>
      </c>
      <c r="H158" s="503" t="s">
        <v>685</v>
      </c>
      <c r="I158" s="501">
        <v>13000</v>
      </c>
      <c r="J158" s="501"/>
      <c r="K158" s="501"/>
      <c r="L158" s="501"/>
      <c r="M158" s="501">
        <v>13000</v>
      </c>
      <c r="N158" s="479"/>
      <c r="O158" s="479"/>
      <c r="P158" s="479"/>
      <c r="Q158" s="479"/>
      <c r="R158" s="479"/>
      <c r="S158" s="480"/>
      <c r="T158" s="485"/>
      <c r="U158" s="259"/>
      <c r="V158" s="259"/>
      <c r="W158" s="259"/>
      <c r="X158" s="259"/>
      <c r="Y158" s="259"/>
      <c r="Z158" s="259"/>
      <c r="AA158" s="259"/>
      <c r="AB158" s="259"/>
    </row>
    <row r="159" spans="1:28" ht="24">
      <c r="A159" s="500" t="s">
        <v>686</v>
      </c>
      <c r="B159" s="501" t="s">
        <v>491</v>
      </c>
      <c r="C159" s="500" t="s">
        <v>360</v>
      </c>
      <c r="D159" s="529" t="s">
        <v>407</v>
      </c>
      <c r="E159" s="502"/>
      <c r="F159" s="479" t="s">
        <v>361</v>
      </c>
      <c r="G159" s="525" t="s">
        <v>388</v>
      </c>
      <c r="H159" s="503" t="s">
        <v>687</v>
      </c>
      <c r="I159" s="501">
        <v>7400</v>
      </c>
      <c r="J159" s="501"/>
      <c r="K159" s="501"/>
      <c r="L159" s="501"/>
      <c r="M159" s="501">
        <v>7400</v>
      </c>
      <c r="N159" s="479"/>
      <c r="O159" s="479"/>
      <c r="P159" s="479"/>
      <c r="Q159" s="479"/>
      <c r="R159" s="479"/>
      <c r="S159" s="480"/>
      <c r="T159" s="485"/>
      <c r="U159" s="259"/>
      <c r="V159" s="259"/>
      <c r="W159" s="259"/>
      <c r="X159" s="259"/>
      <c r="Y159" s="259"/>
      <c r="Z159" s="259"/>
      <c r="AA159" s="259"/>
      <c r="AB159" s="259"/>
    </row>
    <row r="160" spans="1:28" ht="14.25">
      <c r="A160" s="500" t="s">
        <v>688</v>
      </c>
      <c r="B160" s="501" t="s">
        <v>682</v>
      </c>
      <c r="C160" s="500" t="s">
        <v>360</v>
      </c>
      <c r="D160" s="529" t="s">
        <v>407</v>
      </c>
      <c r="E160" s="502"/>
      <c r="F160" s="479" t="s">
        <v>361</v>
      </c>
      <c r="G160" s="525" t="s">
        <v>388</v>
      </c>
      <c r="H160" s="503" t="s">
        <v>689</v>
      </c>
      <c r="I160" s="501">
        <v>600</v>
      </c>
      <c r="J160" s="501"/>
      <c r="K160" s="501"/>
      <c r="L160" s="501"/>
      <c r="M160" s="501">
        <v>600</v>
      </c>
      <c r="N160" s="479"/>
      <c r="O160" s="479"/>
      <c r="P160" s="479"/>
      <c r="Q160" s="479"/>
      <c r="R160" s="479"/>
      <c r="S160" s="480"/>
      <c r="T160" s="485"/>
      <c r="U160" s="259"/>
      <c r="V160" s="259"/>
      <c r="W160" s="259"/>
      <c r="X160" s="259"/>
      <c r="Y160" s="259"/>
      <c r="Z160" s="259"/>
      <c r="AA160" s="259"/>
      <c r="AB160" s="259"/>
    </row>
    <row r="161" spans="1:28" ht="14.25">
      <c r="A161" s="500" t="s">
        <v>690</v>
      </c>
      <c r="B161" s="501" t="s">
        <v>491</v>
      </c>
      <c r="C161" s="500" t="s">
        <v>360</v>
      </c>
      <c r="D161" s="529" t="s">
        <v>407</v>
      </c>
      <c r="E161" s="502"/>
      <c r="F161" s="479" t="s">
        <v>361</v>
      </c>
      <c r="G161" s="525" t="s">
        <v>388</v>
      </c>
      <c r="H161" s="503" t="s">
        <v>691</v>
      </c>
      <c r="I161" s="502">
        <v>12000</v>
      </c>
      <c r="J161" s="501"/>
      <c r="K161" s="501"/>
      <c r="L161" s="501"/>
      <c r="M161" s="501">
        <v>12000</v>
      </c>
      <c r="N161" s="479"/>
      <c r="O161" s="479"/>
      <c r="P161" s="479"/>
      <c r="Q161" s="479"/>
      <c r="R161" s="479"/>
      <c r="S161" s="480"/>
      <c r="T161" s="485"/>
      <c r="U161" s="259"/>
      <c r="V161" s="259"/>
      <c r="W161" s="259"/>
      <c r="X161" s="259"/>
      <c r="Y161" s="259"/>
      <c r="Z161" s="259"/>
      <c r="AA161" s="259"/>
      <c r="AB161" s="259"/>
    </row>
    <row r="162" spans="1:28" ht="14.25">
      <c r="A162" s="500" t="s">
        <v>692</v>
      </c>
      <c r="B162" s="501" t="s">
        <v>491</v>
      </c>
      <c r="C162" s="500" t="s">
        <v>360</v>
      </c>
      <c r="D162" s="529" t="s">
        <v>407</v>
      </c>
      <c r="E162" s="502"/>
      <c r="F162" s="479" t="s">
        <v>361</v>
      </c>
      <c r="G162" s="525" t="s">
        <v>388</v>
      </c>
      <c r="H162" s="503" t="s">
        <v>693</v>
      </c>
      <c r="I162" s="502">
        <v>8000</v>
      </c>
      <c r="J162" s="501"/>
      <c r="K162" s="501"/>
      <c r="L162" s="501"/>
      <c r="M162" s="501">
        <v>8000</v>
      </c>
      <c r="N162" s="479"/>
      <c r="O162" s="479"/>
      <c r="P162" s="479"/>
      <c r="Q162" s="479"/>
      <c r="R162" s="479"/>
      <c r="S162" s="480"/>
      <c r="T162" s="485"/>
      <c r="U162" s="259"/>
      <c r="V162" s="259"/>
      <c r="W162" s="259"/>
      <c r="X162" s="259"/>
      <c r="Y162" s="259"/>
      <c r="Z162" s="259"/>
      <c r="AA162" s="259"/>
      <c r="AB162" s="259"/>
    </row>
    <row r="163" spans="1:28" ht="14.25">
      <c r="A163" s="523" t="s">
        <v>694</v>
      </c>
      <c r="B163" s="501" t="s">
        <v>491</v>
      </c>
      <c r="C163" s="500" t="s">
        <v>360</v>
      </c>
      <c r="D163" s="529" t="s">
        <v>407</v>
      </c>
      <c r="E163" s="496"/>
      <c r="F163" s="479" t="s">
        <v>361</v>
      </c>
      <c r="G163" s="525" t="s">
        <v>388</v>
      </c>
      <c r="H163" s="523" t="s">
        <v>695</v>
      </c>
      <c r="I163" s="558">
        <v>17000</v>
      </c>
      <c r="J163" s="501"/>
      <c r="K163" s="501"/>
      <c r="L163" s="501"/>
      <c r="M163" s="526">
        <v>17000</v>
      </c>
      <c r="N163" s="479"/>
      <c r="O163" s="479"/>
      <c r="P163" s="479"/>
      <c r="Q163" s="479"/>
      <c r="R163" s="479"/>
      <c r="S163" s="480"/>
      <c r="T163" s="485"/>
      <c r="U163" s="259"/>
      <c r="V163" s="259"/>
      <c r="W163" s="259"/>
      <c r="X163" s="259"/>
      <c r="Y163" s="259"/>
      <c r="Z163" s="259"/>
      <c r="AA163" s="259"/>
      <c r="AB163" s="259"/>
    </row>
    <row r="164" spans="1:28" ht="24">
      <c r="A164" s="523" t="s">
        <v>696</v>
      </c>
      <c r="B164" s="501" t="s">
        <v>491</v>
      </c>
      <c r="C164" s="500" t="s">
        <v>360</v>
      </c>
      <c r="D164" s="529" t="s">
        <v>407</v>
      </c>
      <c r="E164" s="559"/>
      <c r="F164" s="560" t="s">
        <v>448</v>
      </c>
      <c r="G164" s="525" t="s">
        <v>697</v>
      </c>
      <c r="H164" s="523" t="s">
        <v>698</v>
      </c>
      <c r="I164" s="558">
        <v>20000</v>
      </c>
      <c r="J164" s="501"/>
      <c r="K164" s="501"/>
      <c r="L164" s="501"/>
      <c r="M164" s="526">
        <v>20000</v>
      </c>
      <c r="N164" s="479"/>
      <c r="O164" s="479"/>
      <c r="P164" s="479"/>
      <c r="Q164" s="479"/>
      <c r="R164" s="479"/>
      <c r="S164" s="480"/>
      <c r="T164" s="485"/>
      <c r="U164" s="259"/>
      <c r="V164" s="259"/>
      <c r="W164" s="259"/>
      <c r="X164" s="259"/>
      <c r="Y164" s="259"/>
      <c r="Z164" s="259"/>
      <c r="AA164" s="259"/>
      <c r="AB164" s="259"/>
    </row>
    <row r="165" spans="1:28" ht="24">
      <c r="A165" s="523" t="s">
        <v>699</v>
      </c>
      <c r="B165" s="501" t="s">
        <v>491</v>
      </c>
      <c r="C165" s="500" t="s">
        <v>360</v>
      </c>
      <c r="D165" s="529" t="s">
        <v>407</v>
      </c>
      <c r="E165" s="559"/>
      <c r="F165" s="525" t="s">
        <v>448</v>
      </c>
      <c r="G165" s="525" t="s">
        <v>362</v>
      </c>
      <c r="H165" s="523" t="s">
        <v>700</v>
      </c>
      <c r="I165" s="558">
        <v>190000</v>
      </c>
      <c r="J165" s="501"/>
      <c r="K165" s="501"/>
      <c r="L165" s="501"/>
      <c r="M165" s="526">
        <v>190000</v>
      </c>
      <c r="N165" s="479"/>
      <c r="O165" s="479"/>
      <c r="P165" s="479"/>
      <c r="Q165" s="479"/>
      <c r="R165" s="479"/>
      <c r="S165" s="480"/>
      <c r="T165" s="485"/>
      <c r="U165" s="259"/>
      <c r="V165" s="259"/>
      <c r="W165" s="259"/>
      <c r="X165" s="259"/>
      <c r="Y165" s="259"/>
      <c r="Z165" s="259"/>
      <c r="AA165" s="259"/>
      <c r="AB165" s="259"/>
    </row>
    <row r="166" spans="1:20" s="242" customFormat="1" ht="14.25">
      <c r="A166" s="561" t="s">
        <v>701</v>
      </c>
      <c r="B166" s="562"/>
      <c r="C166" s="563"/>
      <c r="D166" s="528"/>
      <c r="E166" s="528"/>
      <c r="F166" s="564"/>
      <c r="G166" s="528"/>
      <c r="H166" s="565"/>
      <c r="I166" s="528"/>
      <c r="J166" s="481"/>
      <c r="K166" s="481"/>
      <c r="L166" s="481"/>
      <c r="M166" s="481"/>
      <c r="N166" s="481"/>
      <c r="O166" s="481"/>
      <c r="P166" s="481"/>
      <c r="Q166" s="481"/>
      <c r="R166" s="472"/>
      <c r="S166" s="566"/>
      <c r="T166" s="481"/>
    </row>
    <row r="167" spans="1:20" ht="72">
      <c r="A167" s="556" t="s">
        <v>702</v>
      </c>
      <c r="B167" s="479" t="s">
        <v>457</v>
      </c>
      <c r="C167" s="500" t="s">
        <v>360</v>
      </c>
      <c r="D167" s="529" t="s">
        <v>407</v>
      </c>
      <c r="E167" s="567"/>
      <c r="F167" s="479" t="s">
        <v>361</v>
      </c>
      <c r="G167" s="524" t="s">
        <v>388</v>
      </c>
      <c r="H167" s="556" t="s">
        <v>703</v>
      </c>
      <c r="I167" s="568">
        <v>2490000</v>
      </c>
      <c r="J167" s="521"/>
      <c r="K167" s="521"/>
      <c r="L167" s="521"/>
      <c r="M167" s="557">
        <v>2490000</v>
      </c>
      <c r="N167" s="521"/>
      <c r="O167" s="521"/>
      <c r="P167" s="521"/>
      <c r="Q167" s="521"/>
      <c r="R167" s="569"/>
      <c r="S167" s="567"/>
      <c r="T167" s="521"/>
    </row>
    <row r="168" spans="1:20" ht="36">
      <c r="A168" s="430" t="s">
        <v>704</v>
      </c>
      <c r="B168" s="479" t="s">
        <v>457</v>
      </c>
      <c r="C168" s="500" t="s">
        <v>360</v>
      </c>
      <c r="D168" s="529" t="s">
        <v>407</v>
      </c>
      <c r="E168" s="570"/>
      <c r="F168" s="571" t="s">
        <v>361</v>
      </c>
      <c r="G168" s="571" t="s">
        <v>388</v>
      </c>
      <c r="H168" s="572" t="s">
        <v>705</v>
      </c>
      <c r="I168" s="573">
        <v>500000</v>
      </c>
      <c r="J168" s="521"/>
      <c r="K168" s="521"/>
      <c r="L168" s="521"/>
      <c r="M168" s="479">
        <v>500000</v>
      </c>
      <c r="N168" s="521"/>
      <c r="O168" s="521"/>
      <c r="P168" s="521"/>
      <c r="Q168" s="521"/>
      <c r="R168" s="569"/>
      <c r="S168" s="567"/>
      <c r="T168" s="521"/>
    </row>
    <row r="169" spans="1:20" s="242" customFormat="1" ht="14.25">
      <c r="A169" s="561" t="s">
        <v>706</v>
      </c>
      <c r="B169" s="562"/>
      <c r="C169" s="481"/>
      <c r="D169" s="481"/>
      <c r="E169" s="566"/>
      <c r="F169" s="481"/>
      <c r="G169" s="481"/>
      <c r="H169" s="467"/>
      <c r="I169" s="566"/>
      <c r="J169" s="481"/>
      <c r="K169" s="481"/>
      <c r="L169" s="481"/>
      <c r="M169" s="481"/>
      <c r="N169" s="481"/>
      <c r="O169" s="481"/>
      <c r="P169" s="481"/>
      <c r="Q169" s="481"/>
      <c r="R169" s="472"/>
      <c r="S169" s="566"/>
      <c r="T169" s="481"/>
    </row>
    <row r="170" spans="1:28" ht="24">
      <c r="A170" s="500" t="s">
        <v>707</v>
      </c>
      <c r="B170" s="501"/>
      <c r="C170" s="501" t="s">
        <v>360</v>
      </c>
      <c r="D170" s="529" t="s">
        <v>407</v>
      </c>
      <c r="E170" s="502"/>
      <c r="F170" s="479" t="s">
        <v>361</v>
      </c>
      <c r="G170" s="501"/>
      <c r="H170" s="503" t="s">
        <v>708</v>
      </c>
      <c r="I170" s="501">
        <v>10000</v>
      </c>
      <c r="J170" s="501"/>
      <c r="K170" s="501"/>
      <c r="L170" s="501"/>
      <c r="M170" s="501">
        <v>10000</v>
      </c>
      <c r="N170" s="479"/>
      <c r="O170" s="479"/>
      <c r="P170" s="479"/>
      <c r="Q170" s="479"/>
      <c r="R170" s="479"/>
      <c r="S170" s="480"/>
      <c r="T170" s="485"/>
      <c r="U170" s="259"/>
      <c r="V170" s="259"/>
      <c r="W170" s="259"/>
      <c r="X170" s="259"/>
      <c r="Y170" s="259"/>
      <c r="Z170" s="259"/>
      <c r="AA170" s="259"/>
      <c r="AB170" s="259"/>
    </row>
    <row r="171" spans="1:28" ht="14.25">
      <c r="A171" s="500" t="s">
        <v>709</v>
      </c>
      <c r="B171" s="501" t="s">
        <v>152</v>
      </c>
      <c r="C171" s="501" t="s">
        <v>360</v>
      </c>
      <c r="D171" s="529" t="s">
        <v>407</v>
      </c>
      <c r="E171" s="502"/>
      <c r="F171" s="479" t="s">
        <v>361</v>
      </c>
      <c r="G171" s="501"/>
      <c r="H171" s="503" t="s">
        <v>710</v>
      </c>
      <c r="I171" s="501">
        <v>17000</v>
      </c>
      <c r="J171" s="501"/>
      <c r="K171" s="501"/>
      <c r="L171" s="501"/>
      <c r="M171" s="501">
        <v>17000</v>
      </c>
      <c r="N171" s="479"/>
      <c r="O171" s="479"/>
      <c r="P171" s="479"/>
      <c r="Q171" s="479"/>
      <c r="R171" s="479"/>
      <c r="S171" s="480"/>
      <c r="T171" s="485"/>
      <c r="U171" s="259"/>
      <c r="V171" s="259"/>
      <c r="W171" s="259"/>
      <c r="X171" s="259"/>
      <c r="Y171" s="259"/>
      <c r="Z171" s="259"/>
      <c r="AA171" s="259"/>
      <c r="AB171" s="259"/>
    </row>
    <row r="172" spans="1:28" ht="48">
      <c r="A172" s="500" t="s">
        <v>711</v>
      </c>
      <c r="B172" s="501" t="s">
        <v>712</v>
      </c>
      <c r="C172" s="501" t="s">
        <v>360</v>
      </c>
      <c r="D172" s="529" t="s">
        <v>407</v>
      </c>
      <c r="E172" s="502"/>
      <c r="F172" s="479" t="s">
        <v>361</v>
      </c>
      <c r="G172" s="501"/>
      <c r="H172" s="503" t="s">
        <v>713</v>
      </c>
      <c r="I172" s="501">
        <v>12000</v>
      </c>
      <c r="J172" s="501"/>
      <c r="K172" s="501"/>
      <c r="L172" s="501"/>
      <c r="M172" s="501">
        <v>12000</v>
      </c>
      <c r="N172" s="479"/>
      <c r="O172" s="479"/>
      <c r="P172" s="479"/>
      <c r="Q172" s="479"/>
      <c r="R172" s="479"/>
      <c r="S172" s="480"/>
      <c r="T172" s="521"/>
      <c r="U172" s="259"/>
      <c r="V172" s="259"/>
      <c r="W172" s="259"/>
      <c r="X172" s="259"/>
      <c r="Y172" s="259"/>
      <c r="Z172" s="259"/>
      <c r="AA172" s="259"/>
      <c r="AB172" s="259"/>
    </row>
    <row r="173" spans="1:20" ht="24">
      <c r="A173" s="574" t="s">
        <v>714</v>
      </c>
      <c r="B173" s="525"/>
      <c r="C173" s="501" t="s">
        <v>360</v>
      </c>
      <c r="D173" s="529" t="s">
        <v>407</v>
      </c>
      <c r="E173" s="496"/>
      <c r="F173" s="560" t="s">
        <v>361</v>
      </c>
      <c r="G173" s="525" t="s">
        <v>388</v>
      </c>
      <c r="H173" s="523" t="s">
        <v>715</v>
      </c>
      <c r="I173" s="526">
        <v>60000</v>
      </c>
      <c r="J173" s="521"/>
      <c r="K173" s="521"/>
      <c r="L173" s="521"/>
      <c r="M173" s="526">
        <v>60000</v>
      </c>
      <c r="N173" s="521"/>
      <c r="O173" s="521"/>
      <c r="P173" s="521"/>
      <c r="Q173" s="521"/>
      <c r="R173" s="569"/>
      <c r="S173" s="567"/>
      <c r="T173" s="521"/>
    </row>
    <row r="174" spans="1:20" ht="24">
      <c r="A174" s="495" t="s">
        <v>716</v>
      </c>
      <c r="B174" s="479"/>
      <c r="C174" s="501" t="s">
        <v>360</v>
      </c>
      <c r="D174" s="529" t="s">
        <v>407</v>
      </c>
      <c r="E174" s="496"/>
      <c r="F174" s="479" t="s">
        <v>448</v>
      </c>
      <c r="G174" s="524" t="s">
        <v>717</v>
      </c>
      <c r="H174" s="556" t="s">
        <v>718</v>
      </c>
      <c r="I174" s="557">
        <v>34000</v>
      </c>
      <c r="J174" s="521"/>
      <c r="K174" s="521"/>
      <c r="L174" s="521"/>
      <c r="M174" s="557">
        <v>30000</v>
      </c>
      <c r="N174" s="521">
        <v>4000</v>
      </c>
      <c r="O174" s="521"/>
      <c r="P174" s="521"/>
      <c r="Q174" s="521"/>
      <c r="R174" s="569"/>
      <c r="S174" s="567"/>
      <c r="T174" s="521"/>
    </row>
    <row r="175" spans="1:20" ht="36">
      <c r="A175" s="574" t="s">
        <v>719</v>
      </c>
      <c r="B175" s="525"/>
      <c r="C175" s="501" t="s">
        <v>360</v>
      </c>
      <c r="D175" s="529" t="s">
        <v>407</v>
      </c>
      <c r="E175" s="496"/>
      <c r="F175" s="560" t="s">
        <v>361</v>
      </c>
      <c r="G175" s="525" t="s">
        <v>465</v>
      </c>
      <c r="H175" s="523" t="s">
        <v>720</v>
      </c>
      <c r="I175" s="526">
        <v>60000</v>
      </c>
      <c r="J175" s="521"/>
      <c r="K175" s="521"/>
      <c r="L175" s="521"/>
      <c r="M175" s="526">
        <v>60000</v>
      </c>
      <c r="N175" s="521"/>
      <c r="O175" s="521"/>
      <c r="P175" s="521"/>
      <c r="Q175" s="521"/>
      <c r="R175" s="569"/>
      <c r="S175" s="567"/>
      <c r="T175" s="521"/>
    </row>
    <row r="176" spans="1:20" ht="24">
      <c r="A176" s="574" t="s">
        <v>721</v>
      </c>
      <c r="B176" s="525"/>
      <c r="C176" s="501" t="s">
        <v>360</v>
      </c>
      <c r="D176" s="529" t="s">
        <v>407</v>
      </c>
      <c r="E176" s="496"/>
      <c r="F176" s="560" t="s">
        <v>361</v>
      </c>
      <c r="G176" s="525" t="s">
        <v>388</v>
      </c>
      <c r="H176" s="523" t="s">
        <v>722</v>
      </c>
      <c r="I176" s="526">
        <v>60000</v>
      </c>
      <c r="J176" s="521"/>
      <c r="K176" s="521"/>
      <c r="L176" s="521"/>
      <c r="M176" s="526">
        <v>60000</v>
      </c>
      <c r="N176" s="521"/>
      <c r="O176" s="521"/>
      <c r="P176" s="521"/>
      <c r="Q176" s="521"/>
      <c r="R176" s="569"/>
      <c r="S176" s="567"/>
      <c r="T176" s="521"/>
    </row>
    <row r="177" spans="1:20" ht="36">
      <c r="A177" s="574" t="s">
        <v>723</v>
      </c>
      <c r="B177" s="525"/>
      <c r="C177" s="501" t="s">
        <v>360</v>
      </c>
      <c r="D177" s="529" t="s">
        <v>407</v>
      </c>
      <c r="E177" s="496"/>
      <c r="F177" s="560" t="s">
        <v>361</v>
      </c>
      <c r="G177" s="525" t="s">
        <v>388</v>
      </c>
      <c r="H177" s="523" t="s">
        <v>724</v>
      </c>
      <c r="I177" s="526">
        <v>215100</v>
      </c>
      <c r="J177" s="521"/>
      <c r="K177" s="521"/>
      <c r="L177" s="521"/>
      <c r="M177" s="526">
        <v>215100</v>
      </c>
      <c r="N177" s="521"/>
      <c r="O177" s="521"/>
      <c r="P177" s="521"/>
      <c r="Q177" s="521"/>
      <c r="R177" s="569"/>
      <c r="S177" s="567"/>
      <c r="T177" s="485"/>
    </row>
    <row r="178" spans="1:20" ht="36">
      <c r="A178" s="575" t="s">
        <v>725</v>
      </c>
      <c r="B178" s="525"/>
      <c r="C178" s="501" t="s">
        <v>360</v>
      </c>
      <c r="D178" s="529" t="s">
        <v>407</v>
      </c>
      <c r="E178" s="496"/>
      <c r="F178" s="525" t="s">
        <v>361</v>
      </c>
      <c r="G178" s="525" t="s">
        <v>388</v>
      </c>
      <c r="H178" s="523" t="s">
        <v>726</v>
      </c>
      <c r="I178" s="526">
        <v>20000</v>
      </c>
      <c r="J178" s="521"/>
      <c r="K178" s="521"/>
      <c r="L178" s="521"/>
      <c r="M178" s="526">
        <v>20000</v>
      </c>
      <c r="N178" s="521"/>
      <c r="O178" s="521"/>
      <c r="P178" s="521"/>
      <c r="Q178" s="521"/>
      <c r="R178" s="569"/>
      <c r="S178" s="567"/>
      <c r="T178" s="521"/>
    </row>
    <row r="179" spans="1:20" ht="48">
      <c r="A179" s="575" t="s">
        <v>727</v>
      </c>
      <c r="B179" s="525"/>
      <c r="C179" s="501" t="s">
        <v>360</v>
      </c>
      <c r="D179" s="529" t="s">
        <v>407</v>
      </c>
      <c r="E179" s="496"/>
      <c r="F179" s="525" t="s">
        <v>361</v>
      </c>
      <c r="G179" s="525" t="s">
        <v>388</v>
      </c>
      <c r="H179" s="523" t="s">
        <v>728</v>
      </c>
      <c r="I179" s="526">
        <v>180000</v>
      </c>
      <c r="J179" s="521"/>
      <c r="K179" s="521"/>
      <c r="L179" s="521"/>
      <c r="M179" s="526">
        <v>180000</v>
      </c>
      <c r="N179" s="521"/>
      <c r="O179" s="521"/>
      <c r="P179" s="521"/>
      <c r="Q179" s="521"/>
      <c r="R179" s="569"/>
      <c r="S179" s="567"/>
      <c r="T179" s="521"/>
    </row>
    <row r="180" spans="1:20" ht="22.5">
      <c r="A180" s="431" t="s">
        <v>729</v>
      </c>
      <c r="B180" s="525"/>
      <c r="C180" s="501" t="s">
        <v>360</v>
      </c>
      <c r="D180" s="529" t="s">
        <v>407</v>
      </c>
      <c r="E180" s="496"/>
      <c r="F180" s="525" t="s">
        <v>361</v>
      </c>
      <c r="G180" s="525" t="s">
        <v>730</v>
      </c>
      <c r="H180" s="576" t="s">
        <v>731</v>
      </c>
      <c r="I180" s="577">
        <v>28000</v>
      </c>
      <c r="J180" s="521"/>
      <c r="K180" s="521"/>
      <c r="L180" s="521"/>
      <c r="M180" s="577">
        <v>28000</v>
      </c>
      <c r="N180" s="521"/>
      <c r="O180" s="521"/>
      <c r="P180" s="521"/>
      <c r="Q180" s="521"/>
      <c r="R180" s="569"/>
      <c r="S180" s="567"/>
      <c r="T180" s="521"/>
    </row>
    <row r="181" spans="1:28" ht="14.25">
      <c r="A181" s="500" t="s">
        <v>732</v>
      </c>
      <c r="B181" s="501" t="s">
        <v>457</v>
      </c>
      <c r="C181" s="501" t="s">
        <v>360</v>
      </c>
      <c r="D181" s="529" t="s">
        <v>407</v>
      </c>
      <c r="E181" s="502"/>
      <c r="F181" s="479" t="s">
        <v>361</v>
      </c>
      <c r="G181" s="501"/>
      <c r="H181" s="503" t="s">
        <v>733</v>
      </c>
      <c r="I181" s="501">
        <v>2300</v>
      </c>
      <c r="J181" s="501"/>
      <c r="K181" s="501"/>
      <c r="L181" s="501"/>
      <c r="M181" s="501">
        <v>2300</v>
      </c>
      <c r="N181" s="479"/>
      <c r="O181" s="479"/>
      <c r="P181" s="479"/>
      <c r="Q181" s="479"/>
      <c r="R181" s="479"/>
      <c r="S181" s="480"/>
      <c r="T181" s="485"/>
      <c r="U181" s="259"/>
      <c r="V181" s="259"/>
      <c r="W181" s="259"/>
      <c r="X181" s="259"/>
      <c r="Y181" s="259"/>
      <c r="Z181" s="259"/>
      <c r="AA181" s="259"/>
      <c r="AB181" s="259"/>
    </row>
    <row r="182" spans="1:28" ht="24">
      <c r="A182" s="500" t="s">
        <v>734</v>
      </c>
      <c r="B182" s="501" t="s">
        <v>457</v>
      </c>
      <c r="C182" s="501" t="s">
        <v>360</v>
      </c>
      <c r="D182" s="529" t="s">
        <v>407</v>
      </c>
      <c r="E182" s="502"/>
      <c r="F182" s="479" t="s">
        <v>361</v>
      </c>
      <c r="G182" s="501"/>
      <c r="H182" s="503" t="s">
        <v>735</v>
      </c>
      <c r="I182" s="501">
        <v>3000</v>
      </c>
      <c r="J182" s="501"/>
      <c r="K182" s="501"/>
      <c r="L182" s="501"/>
      <c r="M182" s="501">
        <v>3000</v>
      </c>
      <c r="N182" s="479"/>
      <c r="O182" s="479"/>
      <c r="P182" s="479"/>
      <c r="Q182" s="479"/>
      <c r="R182" s="479"/>
      <c r="S182" s="480"/>
      <c r="T182" s="485"/>
      <c r="U182" s="259"/>
      <c r="V182" s="259"/>
      <c r="W182" s="259"/>
      <c r="X182" s="259"/>
      <c r="Y182" s="259"/>
      <c r="Z182" s="259"/>
      <c r="AA182" s="259"/>
      <c r="AB182" s="259"/>
    </row>
    <row r="183" spans="1:28" ht="48">
      <c r="A183" s="500" t="s">
        <v>736</v>
      </c>
      <c r="B183" s="501" t="s">
        <v>457</v>
      </c>
      <c r="C183" s="501" t="s">
        <v>360</v>
      </c>
      <c r="D183" s="529" t="s">
        <v>407</v>
      </c>
      <c r="E183" s="502"/>
      <c r="F183" s="479" t="s">
        <v>361</v>
      </c>
      <c r="G183" s="501"/>
      <c r="H183" s="503" t="s">
        <v>737</v>
      </c>
      <c r="I183" s="501">
        <v>83700</v>
      </c>
      <c r="J183" s="501"/>
      <c r="K183" s="501"/>
      <c r="L183" s="501"/>
      <c r="M183" s="501">
        <v>83700</v>
      </c>
      <c r="N183" s="479"/>
      <c r="O183" s="479"/>
      <c r="P183" s="479"/>
      <c r="Q183" s="479"/>
      <c r="R183" s="479"/>
      <c r="S183" s="480"/>
      <c r="T183" s="485"/>
      <c r="U183" s="259"/>
      <c r="V183" s="259"/>
      <c r="W183" s="259"/>
      <c r="X183" s="259"/>
      <c r="Y183" s="259"/>
      <c r="Z183" s="259"/>
      <c r="AA183" s="259"/>
      <c r="AB183" s="259"/>
    </row>
    <row r="184" spans="1:20" s="242" customFormat="1" ht="14.25">
      <c r="A184" s="467" t="s">
        <v>738</v>
      </c>
      <c r="B184" s="443"/>
      <c r="C184" s="444"/>
      <c r="D184" s="445"/>
      <c r="E184" s="443"/>
      <c r="F184" s="444"/>
      <c r="G184" s="444"/>
      <c r="H184" s="467"/>
      <c r="I184" s="444">
        <f>SUM(I185:I200)</f>
        <v>589900</v>
      </c>
      <c r="J184" s="444">
        <f>SUM(J185:J200)</f>
        <v>93400</v>
      </c>
      <c r="K184" s="444">
        <f>SUM(K185:K200)</f>
        <v>0</v>
      </c>
      <c r="L184" s="444">
        <f>SUM(L185:L200)</f>
        <v>268500</v>
      </c>
      <c r="M184" s="444">
        <f>SUM(M185:M200)</f>
        <v>228000</v>
      </c>
      <c r="N184" s="444"/>
      <c r="O184" s="444"/>
      <c r="P184" s="463"/>
      <c r="Q184" s="463"/>
      <c r="R184" s="463"/>
      <c r="S184" s="443"/>
      <c r="T184" s="463"/>
    </row>
    <row r="185" spans="1:21" s="295" customFormat="1" ht="14.25">
      <c r="A185" s="429" t="s">
        <v>739</v>
      </c>
      <c r="B185" s="428" t="s">
        <v>457</v>
      </c>
      <c r="C185" s="429" t="s">
        <v>360</v>
      </c>
      <c r="D185" s="428">
        <v>10000</v>
      </c>
      <c r="E185" s="437">
        <v>10000</v>
      </c>
      <c r="F185" s="428" t="s">
        <v>361</v>
      </c>
      <c r="G185" s="429" t="s">
        <v>388</v>
      </c>
      <c r="H185" s="431" t="s">
        <v>740</v>
      </c>
      <c r="I185" s="428">
        <v>10000</v>
      </c>
      <c r="J185" s="428">
        <v>10000</v>
      </c>
      <c r="K185" s="428"/>
      <c r="L185" s="578"/>
      <c r="M185" s="578"/>
      <c r="N185" s="579"/>
      <c r="O185" s="579"/>
      <c r="P185" s="579"/>
      <c r="Q185" s="579"/>
      <c r="R185" s="579"/>
      <c r="S185" s="437" t="s">
        <v>365</v>
      </c>
      <c r="T185" s="579"/>
      <c r="U185" s="314"/>
    </row>
    <row r="186" spans="1:21" s="295" customFormat="1" ht="48">
      <c r="A186" s="429" t="s">
        <v>741</v>
      </c>
      <c r="B186" s="428" t="s">
        <v>742</v>
      </c>
      <c r="C186" s="429" t="s">
        <v>360</v>
      </c>
      <c r="D186" s="428">
        <f>85000/260000</f>
        <v>0.3269230769230769</v>
      </c>
      <c r="E186" s="437"/>
      <c r="F186" s="428" t="s">
        <v>361</v>
      </c>
      <c r="G186" s="429" t="s">
        <v>388</v>
      </c>
      <c r="H186" s="431" t="s">
        <v>743</v>
      </c>
      <c r="I186" s="428">
        <f>D186*260000</f>
        <v>85000</v>
      </c>
      <c r="J186" s="428">
        <v>26000</v>
      </c>
      <c r="K186" s="428"/>
      <c r="L186" s="428">
        <v>59000</v>
      </c>
      <c r="M186" s="428"/>
      <c r="N186" s="579"/>
      <c r="O186" s="579"/>
      <c r="P186" s="579"/>
      <c r="Q186" s="579"/>
      <c r="R186" s="579"/>
      <c r="S186" s="437" t="s">
        <v>365</v>
      </c>
      <c r="T186" s="579"/>
      <c r="U186" s="314"/>
    </row>
    <row r="187" spans="1:21" s="295" customFormat="1" ht="25.5">
      <c r="A187" s="429" t="s">
        <v>744</v>
      </c>
      <c r="B187" s="428" t="s">
        <v>543</v>
      </c>
      <c r="C187" s="429" t="s">
        <v>332</v>
      </c>
      <c r="D187" s="428">
        <f>8000/120</f>
        <v>66.66666666666667</v>
      </c>
      <c r="E187" s="437"/>
      <c r="F187" s="428" t="s">
        <v>361</v>
      </c>
      <c r="G187" s="429" t="s">
        <v>388</v>
      </c>
      <c r="H187" s="431" t="s">
        <v>1509</v>
      </c>
      <c r="I187" s="428">
        <f>D187*120</f>
        <v>8000.000000000001</v>
      </c>
      <c r="J187" s="428">
        <v>2400</v>
      </c>
      <c r="K187" s="428"/>
      <c r="L187" s="428">
        <v>5600</v>
      </c>
      <c r="M187" s="428"/>
      <c r="N187" s="579"/>
      <c r="O187" s="579"/>
      <c r="P187" s="579"/>
      <c r="Q187" s="579"/>
      <c r="R187" s="579"/>
      <c r="S187" s="437" t="s">
        <v>365</v>
      </c>
      <c r="T187" s="579"/>
      <c r="U187" s="314"/>
    </row>
    <row r="188" spans="1:21" s="295" customFormat="1" ht="36">
      <c r="A188" s="429" t="s">
        <v>745</v>
      </c>
      <c r="B188" s="428" t="s">
        <v>173</v>
      </c>
      <c r="C188" s="429" t="s">
        <v>332</v>
      </c>
      <c r="D188" s="428" t="s">
        <v>746</v>
      </c>
      <c r="E188" s="437"/>
      <c r="F188" s="428" t="s">
        <v>747</v>
      </c>
      <c r="G188" s="429" t="s">
        <v>717</v>
      </c>
      <c r="H188" s="431" t="s">
        <v>748</v>
      </c>
      <c r="I188" s="428">
        <v>165000</v>
      </c>
      <c r="J188" s="428"/>
      <c r="K188" s="428"/>
      <c r="L188" s="428"/>
      <c r="M188" s="428">
        <v>165000</v>
      </c>
      <c r="N188" s="434"/>
      <c r="O188" s="434"/>
      <c r="P188" s="434"/>
      <c r="Q188" s="434"/>
      <c r="R188" s="434"/>
      <c r="S188" s="512"/>
      <c r="T188" s="580"/>
      <c r="U188" s="314"/>
    </row>
    <row r="189" spans="1:28" ht="36">
      <c r="A189" s="581" t="s">
        <v>749</v>
      </c>
      <c r="B189" s="582" t="s">
        <v>750</v>
      </c>
      <c r="C189" s="429" t="s">
        <v>360</v>
      </c>
      <c r="D189" s="529" t="s">
        <v>407</v>
      </c>
      <c r="E189" s="496"/>
      <c r="F189" s="583" t="s">
        <v>448</v>
      </c>
      <c r="G189" s="584" t="s">
        <v>751</v>
      </c>
      <c r="H189" s="585" t="s">
        <v>752</v>
      </c>
      <c r="I189" s="586">
        <v>100000</v>
      </c>
      <c r="J189" s="479">
        <v>20000</v>
      </c>
      <c r="K189" s="479"/>
      <c r="L189" s="479">
        <v>80000</v>
      </c>
      <c r="M189" s="479"/>
      <c r="N189" s="479"/>
      <c r="O189" s="479"/>
      <c r="P189" s="538"/>
      <c r="Q189" s="538"/>
      <c r="R189" s="538"/>
      <c r="S189" s="435"/>
      <c r="T189" s="538"/>
      <c r="U189" s="259"/>
      <c r="V189" s="259"/>
      <c r="W189" s="259"/>
      <c r="X189" s="259"/>
      <c r="Y189" s="259"/>
      <c r="Z189" s="259"/>
      <c r="AA189" s="259"/>
      <c r="AB189" s="259"/>
    </row>
    <row r="190" spans="1:28" ht="24">
      <c r="A190" s="431" t="s">
        <v>753</v>
      </c>
      <c r="B190" s="428" t="s">
        <v>754</v>
      </c>
      <c r="C190" s="429" t="s">
        <v>360</v>
      </c>
      <c r="D190" s="529" t="s">
        <v>407</v>
      </c>
      <c r="E190" s="496"/>
      <c r="F190" s="479" t="s">
        <v>361</v>
      </c>
      <c r="G190" s="428" t="s">
        <v>388</v>
      </c>
      <c r="H190" s="431" t="s">
        <v>755</v>
      </c>
      <c r="I190" s="428">
        <v>39300</v>
      </c>
      <c r="J190" s="479">
        <v>10000</v>
      </c>
      <c r="K190" s="479"/>
      <c r="L190" s="479">
        <v>29300</v>
      </c>
      <c r="M190" s="479"/>
      <c r="N190" s="479"/>
      <c r="O190" s="479"/>
      <c r="P190" s="538"/>
      <c r="Q190" s="538"/>
      <c r="R190" s="538"/>
      <c r="S190" s="435"/>
      <c r="T190" s="538"/>
      <c r="U190" s="259"/>
      <c r="V190" s="259"/>
      <c r="W190" s="259"/>
      <c r="X190" s="259"/>
      <c r="Y190" s="259"/>
      <c r="Z190" s="259"/>
      <c r="AA190" s="259"/>
      <c r="AB190" s="259"/>
    </row>
    <row r="191" spans="1:28" ht="14.25">
      <c r="A191" s="430" t="s">
        <v>756</v>
      </c>
      <c r="B191" s="480" t="s">
        <v>10</v>
      </c>
      <c r="C191" s="429" t="s">
        <v>332</v>
      </c>
      <c r="D191" s="529" t="s">
        <v>407</v>
      </c>
      <c r="E191" s="480"/>
      <c r="F191" s="479" t="s">
        <v>361</v>
      </c>
      <c r="G191" s="428" t="s">
        <v>388</v>
      </c>
      <c r="H191" s="430" t="s">
        <v>757</v>
      </c>
      <c r="I191" s="479">
        <v>2000</v>
      </c>
      <c r="J191" s="479"/>
      <c r="K191" s="479"/>
      <c r="L191" s="479"/>
      <c r="M191" s="479">
        <v>2000</v>
      </c>
      <c r="N191" s="479"/>
      <c r="O191" s="479"/>
      <c r="P191" s="538"/>
      <c r="Q191" s="538"/>
      <c r="R191" s="538"/>
      <c r="S191" s="435"/>
      <c r="T191" s="538"/>
      <c r="U191" s="259"/>
      <c r="V191" s="259"/>
      <c r="W191" s="259"/>
      <c r="X191" s="259"/>
      <c r="Y191" s="259"/>
      <c r="Z191" s="259"/>
      <c r="AA191" s="259"/>
      <c r="AB191" s="259"/>
    </row>
    <row r="192" spans="1:28" ht="14.25">
      <c r="A192" s="430" t="s">
        <v>758</v>
      </c>
      <c r="B192" s="480" t="s">
        <v>10</v>
      </c>
      <c r="C192" s="429" t="s">
        <v>332</v>
      </c>
      <c r="D192" s="529" t="s">
        <v>407</v>
      </c>
      <c r="E192" s="480"/>
      <c r="F192" s="479" t="s">
        <v>361</v>
      </c>
      <c r="G192" s="428" t="s">
        <v>388</v>
      </c>
      <c r="H192" s="430" t="s">
        <v>759</v>
      </c>
      <c r="I192" s="479">
        <v>20000</v>
      </c>
      <c r="J192" s="479"/>
      <c r="K192" s="479"/>
      <c r="L192" s="479"/>
      <c r="M192" s="479">
        <v>20000</v>
      </c>
      <c r="N192" s="479"/>
      <c r="O192" s="479"/>
      <c r="P192" s="538"/>
      <c r="Q192" s="538"/>
      <c r="R192" s="538"/>
      <c r="S192" s="435"/>
      <c r="T192" s="538"/>
      <c r="U192" s="259"/>
      <c r="V192" s="259"/>
      <c r="W192" s="259"/>
      <c r="X192" s="259"/>
      <c r="Y192" s="259"/>
      <c r="Z192" s="259"/>
      <c r="AA192" s="259"/>
      <c r="AB192" s="259"/>
    </row>
    <row r="193" spans="1:28" ht="14.25">
      <c r="A193" s="430" t="s">
        <v>760</v>
      </c>
      <c r="B193" s="480" t="s">
        <v>761</v>
      </c>
      <c r="C193" s="429" t="s">
        <v>332</v>
      </c>
      <c r="D193" s="529" t="s">
        <v>407</v>
      </c>
      <c r="E193" s="480"/>
      <c r="F193" s="479" t="s">
        <v>361</v>
      </c>
      <c r="G193" s="428" t="s">
        <v>388</v>
      </c>
      <c r="H193" s="430" t="s">
        <v>762</v>
      </c>
      <c r="I193" s="479">
        <v>100000</v>
      </c>
      <c r="J193" s="479">
        <v>20000</v>
      </c>
      <c r="K193" s="479"/>
      <c r="L193" s="479">
        <v>80000</v>
      </c>
      <c r="M193" s="479"/>
      <c r="N193" s="479"/>
      <c r="O193" s="479"/>
      <c r="P193" s="538"/>
      <c r="Q193" s="538"/>
      <c r="R193" s="538"/>
      <c r="S193" s="435"/>
      <c r="T193" s="538"/>
      <c r="U193" s="259"/>
      <c r="V193" s="259"/>
      <c r="W193" s="259"/>
      <c r="X193" s="259"/>
      <c r="Y193" s="259"/>
      <c r="Z193" s="259"/>
      <c r="AA193" s="259"/>
      <c r="AB193" s="259"/>
    </row>
    <row r="194" spans="1:28" ht="14.25">
      <c r="A194" s="430" t="s">
        <v>763</v>
      </c>
      <c r="B194" s="480" t="s">
        <v>10</v>
      </c>
      <c r="C194" s="429" t="s">
        <v>332</v>
      </c>
      <c r="D194" s="529" t="s">
        <v>407</v>
      </c>
      <c r="E194" s="480"/>
      <c r="F194" s="479" t="s">
        <v>361</v>
      </c>
      <c r="G194" s="428" t="s">
        <v>388</v>
      </c>
      <c r="H194" s="430" t="s">
        <v>764</v>
      </c>
      <c r="I194" s="479">
        <v>19600</v>
      </c>
      <c r="J194" s="479">
        <v>5000</v>
      </c>
      <c r="K194" s="479"/>
      <c r="L194" s="479">
        <v>14600</v>
      </c>
      <c r="M194" s="479"/>
      <c r="N194" s="479"/>
      <c r="O194" s="479"/>
      <c r="P194" s="538"/>
      <c r="Q194" s="538"/>
      <c r="R194" s="538"/>
      <c r="S194" s="435"/>
      <c r="T194" s="538"/>
      <c r="U194" s="259"/>
      <c r="V194" s="259"/>
      <c r="W194" s="259"/>
      <c r="X194" s="259"/>
      <c r="Y194" s="259"/>
      <c r="Z194" s="259"/>
      <c r="AA194" s="259"/>
      <c r="AB194" s="259"/>
    </row>
    <row r="195" spans="1:28" ht="14.25">
      <c r="A195" s="430" t="s">
        <v>765</v>
      </c>
      <c r="B195" s="479" t="s">
        <v>10</v>
      </c>
      <c r="C195" s="429" t="s">
        <v>332</v>
      </c>
      <c r="D195" s="529" t="s">
        <v>407</v>
      </c>
      <c r="E195" s="587"/>
      <c r="F195" s="479" t="s">
        <v>361</v>
      </c>
      <c r="G195" s="428" t="s">
        <v>388</v>
      </c>
      <c r="H195" s="430" t="s">
        <v>766</v>
      </c>
      <c r="I195" s="479">
        <v>12000</v>
      </c>
      <c r="J195" s="479"/>
      <c r="K195" s="479"/>
      <c r="L195" s="479"/>
      <c r="M195" s="479">
        <v>12000</v>
      </c>
      <c r="N195" s="479"/>
      <c r="O195" s="479"/>
      <c r="P195" s="538"/>
      <c r="Q195" s="538"/>
      <c r="R195" s="538"/>
      <c r="S195" s="435"/>
      <c r="T195" s="538"/>
      <c r="U195" s="259"/>
      <c r="V195" s="259"/>
      <c r="W195" s="259"/>
      <c r="X195" s="259"/>
      <c r="Y195" s="259"/>
      <c r="Z195" s="259"/>
      <c r="AA195" s="259"/>
      <c r="AB195" s="259"/>
    </row>
    <row r="196" spans="1:28" ht="36">
      <c r="A196" s="430" t="s">
        <v>767</v>
      </c>
      <c r="B196" s="479" t="s">
        <v>406</v>
      </c>
      <c r="C196" s="429" t="s">
        <v>360</v>
      </c>
      <c r="D196" s="529" t="s">
        <v>407</v>
      </c>
      <c r="E196" s="587"/>
      <c r="F196" s="479" t="s">
        <v>361</v>
      </c>
      <c r="G196" s="428" t="s">
        <v>388</v>
      </c>
      <c r="H196" s="430" t="s">
        <v>768</v>
      </c>
      <c r="I196" s="479">
        <v>10000</v>
      </c>
      <c r="J196" s="479"/>
      <c r="K196" s="479"/>
      <c r="L196" s="479"/>
      <c r="M196" s="479">
        <v>10000</v>
      </c>
      <c r="N196" s="479"/>
      <c r="O196" s="479"/>
      <c r="P196" s="538"/>
      <c r="Q196" s="538"/>
      <c r="R196" s="538"/>
      <c r="S196" s="435"/>
      <c r="T196" s="538"/>
      <c r="U196" s="259"/>
      <c r="V196" s="259"/>
      <c r="W196" s="259"/>
      <c r="X196" s="259"/>
      <c r="Y196" s="259"/>
      <c r="Z196" s="259"/>
      <c r="AA196" s="259"/>
      <c r="AB196" s="259"/>
    </row>
    <row r="197" spans="1:28" ht="14.25">
      <c r="A197" s="430" t="s">
        <v>769</v>
      </c>
      <c r="B197" s="479" t="s">
        <v>543</v>
      </c>
      <c r="C197" s="429" t="s">
        <v>332</v>
      </c>
      <c r="D197" s="529" t="s">
        <v>407</v>
      </c>
      <c r="E197" s="587"/>
      <c r="F197" s="479" t="s">
        <v>361</v>
      </c>
      <c r="G197" s="428" t="s">
        <v>388</v>
      </c>
      <c r="H197" s="430" t="s">
        <v>770</v>
      </c>
      <c r="I197" s="479">
        <v>6300</v>
      </c>
      <c r="J197" s="479"/>
      <c r="K197" s="479"/>
      <c r="L197" s="479"/>
      <c r="M197" s="479">
        <v>6300</v>
      </c>
      <c r="N197" s="479"/>
      <c r="O197" s="479"/>
      <c r="P197" s="538"/>
      <c r="Q197" s="538"/>
      <c r="R197" s="538"/>
      <c r="S197" s="435"/>
      <c r="T197" s="538"/>
      <c r="U197" s="259"/>
      <c r="V197" s="259"/>
      <c r="W197" s="259"/>
      <c r="X197" s="259"/>
      <c r="Y197" s="259"/>
      <c r="Z197" s="259"/>
      <c r="AA197" s="259"/>
      <c r="AB197" s="259"/>
    </row>
    <row r="198" spans="1:28" ht="14.25">
      <c r="A198" s="430" t="s">
        <v>771</v>
      </c>
      <c r="B198" s="479" t="s">
        <v>543</v>
      </c>
      <c r="C198" s="429" t="s">
        <v>332</v>
      </c>
      <c r="D198" s="529" t="s">
        <v>407</v>
      </c>
      <c r="E198" s="587"/>
      <c r="F198" s="479" t="s">
        <v>361</v>
      </c>
      <c r="G198" s="428" t="s">
        <v>388</v>
      </c>
      <c r="H198" s="430" t="s">
        <v>772</v>
      </c>
      <c r="I198" s="479">
        <v>3200</v>
      </c>
      <c r="J198" s="479"/>
      <c r="K198" s="479"/>
      <c r="L198" s="479"/>
      <c r="M198" s="479">
        <v>3200</v>
      </c>
      <c r="N198" s="479"/>
      <c r="O198" s="479"/>
      <c r="P198" s="538"/>
      <c r="Q198" s="538"/>
      <c r="R198" s="538"/>
      <c r="S198" s="435"/>
      <c r="T198" s="538"/>
      <c r="U198" s="259"/>
      <c r="V198" s="259"/>
      <c r="W198" s="259"/>
      <c r="X198" s="259"/>
      <c r="Y198" s="259"/>
      <c r="Z198" s="259"/>
      <c r="AA198" s="259"/>
      <c r="AB198" s="259"/>
    </row>
    <row r="199" spans="1:28" ht="24">
      <c r="A199" s="430" t="s">
        <v>773</v>
      </c>
      <c r="B199" s="479" t="s">
        <v>20</v>
      </c>
      <c r="C199" s="429" t="s">
        <v>360</v>
      </c>
      <c r="D199" s="529" t="s">
        <v>407</v>
      </c>
      <c r="E199" s="587"/>
      <c r="F199" s="479" t="s">
        <v>361</v>
      </c>
      <c r="G199" s="428" t="s">
        <v>388</v>
      </c>
      <c r="H199" s="430" t="s">
        <v>774</v>
      </c>
      <c r="I199" s="479">
        <v>6000</v>
      </c>
      <c r="J199" s="479"/>
      <c r="K199" s="479"/>
      <c r="L199" s="479"/>
      <c r="M199" s="479">
        <v>6000</v>
      </c>
      <c r="N199" s="479"/>
      <c r="O199" s="479"/>
      <c r="P199" s="538"/>
      <c r="Q199" s="538"/>
      <c r="R199" s="538"/>
      <c r="S199" s="435"/>
      <c r="T199" s="538"/>
      <c r="U199" s="259"/>
      <c r="V199" s="259"/>
      <c r="W199" s="259"/>
      <c r="X199" s="259"/>
      <c r="Y199" s="259"/>
      <c r="Z199" s="259"/>
      <c r="AA199" s="259"/>
      <c r="AB199" s="259"/>
    </row>
    <row r="200" spans="1:28" ht="24">
      <c r="A200" s="430" t="s">
        <v>775</v>
      </c>
      <c r="B200" s="479" t="s">
        <v>10</v>
      </c>
      <c r="C200" s="429" t="s">
        <v>332</v>
      </c>
      <c r="D200" s="529" t="s">
        <v>407</v>
      </c>
      <c r="E200" s="587"/>
      <c r="F200" s="479" t="s">
        <v>361</v>
      </c>
      <c r="G200" s="428" t="s">
        <v>388</v>
      </c>
      <c r="H200" s="430" t="s">
        <v>776</v>
      </c>
      <c r="I200" s="479">
        <v>3500</v>
      </c>
      <c r="J200" s="479"/>
      <c r="K200" s="479"/>
      <c r="L200" s="479"/>
      <c r="M200" s="479">
        <v>3500</v>
      </c>
      <c r="N200" s="479"/>
      <c r="O200" s="479"/>
      <c r="P200" s="538"/>
      <c r="Q200" s="538"/>
      <c r="R200" s="538"/>
      <c r="S200" s="435"/>
      <c r="T200" s="538"/>
      <c r="U200" s="259"/>
      <c r="V200" s="259"/>
      <c r="W200" s="259"/>
      <c r="X200" s="259"/>
      <c r="Y200" s="259"/>
      <c r="Z200" s="259"/>
      <c r="AA200" s="259"/>
      <c r="AB200" s="259"/>
    </row>
    <row r="201" spans="1:28" ht="14.25">
      <c r="A201" s="467" t="s">
        <v>777</v>
      </c>
      <c r="B201" s="443"/>
      <c r="C201" s="444"/>
      <c r="D201" s="445"/>
      <c r="E201" s="443"/>
      <c r="F201" s="444"/>
      <c r="G201" s="444"/>
      <c r="H201" s="467"/>
      <c r="I201" s="444">
        <f aca="true" t="shared" si="3" ref="I201:N201">SUM(I202:I206)</f>
        <v>26450</v>
      </c>
      <c r="J201" s="444">
        <f t="shared" si="3"/>
        <v>4150</v>
      </c>
      <c r="K201" s="444">
        <f t="shared" si="3"/>
        <v>2300</v>
      </c>
      <c r="L201" s="444">
        <f t="shared" si="3"/>
        <v>1100</v>
      </c>
      <c r="M201" s="444">
        <f t="shared" si="3"/>
        <v>15000</v>
      </c>
      <c r="N201" s="444">
        <f t="shared" si="3"/>
        <v>3900</v>
      </c>
      <c r="O201" s="444"/>
      <c r="P201" s="463"/>
      <c r="Q201" s="463"/>
      <c r="R201" s="463"/>
      <c r="S201" s="443"/>
      <c r="T201" s="463"/>
      <c r="U201" s="259"/>
      <c r="V201" s="259"/>
      <c r="W201" s="259"/>
      <c r="X201" s="259"/>
      <c r="Y201" s="259"/>
      <c r="Z201" s="259"/>
      <c r="AA201" s="259"/>
      <c r="AB201" s="259"/>
    </row>
    <row r="202" spans="1:20" s="35" customFormat="1" ht="24">
      <c r="A202" s="438" t="s">
        <v>778</v>
      </c>
      <c r="B202" s="474" t="s">
        <v>231</v>
      </c>
      <c r="C202" s="475" t="s">
        <v>332</v>
      </c>
      <c r="D202" s="529" t="s">
        <v>407</v>
      </c>
      <c r="E202" s="480" t="s">
        <v>407</v>
      </c>
      <c r="F202" s="475" t="s">
        <v>361</v>
      </c>
      <c r="G202" s="477" t="s">
        <v>362</v>
      </c>
      <c r="H202" s="438" t="s">
        <v>779</v>
      </c>
      <c r="I202" s="475">
        <v>6750</v>
      </c>
      <c r="J202" s="475">
        <v>250</v>
      </c>
      <c r="K202" s="475"/>
      <c r="L202" s="475"/>
      <c r="M202" s="475">
        <v>5000</v>
      </c>
      <c r="N202" s="475">
        <v>1500</v>
      </c>
      <c r="O202" s="475">
        <v>4000</v>
      </c>
      <c r="P202" s="475">
        <v>2000</v>
      </c>
      <c r="Q202" s="475">
        <v>500</v>
      </c>
      <c r="R202" s="477" t="s">
        <v>780</v>
      </c>
      <c r="S202" s="490" t="s">
        <v>13</v>
      </c>
      <c r="T202" s="522"/>
    </row>
    <row r="203" spans="1:21" s="35" customFormat="1" ht="14.25">
      <c r="A203" s="438" t="s">
        <v>781</v>
      </c>
      <c r="B203" s="474" t="s">
        <v>10</v>
      </c>
      <c r="C203" s="475" t="s">
        <v>332</v>
      </c>
      <c r="D203" s="529" t="s">
        <v>407</v>
      </c>
      <c r="E203" s="480" t="s">
        <v>407</v>
      </c>
      <c r="F203" s="475" t="s">
        <v>361</v>
      </c>
      <c r="G203" s="477" t="s">
        <v>388</v>
      </c>
      <c r="H203" s="438" t="s">
        <v>782</v>
      </c>
      <c r="I203" s="475">
        <v>6600</v>
      </c>
      <c r="J203" s="475">
        <v>600</v>
      </c>
      <c r="K203" s="475"/>
      <c r="L203" s="475"/>
      <c r="M203" s="475">
        <v>6000</v>
      </c>
      <c r="N203" s="475">
        <v>0</v>
      </c>
      <c r="O203" s="475">
        <v>12000</v>
      </c>
      <c r="P203" s="475">
        <v>4800</v>
      </c>
      <c r="Q203" s="475">
        <v>1000</v>
      </c>
      <c r="R203" s="477" t="s">
        <v>783</v>
      </c>
      <c r="S203" s="490" t="s">
        <v>13</v>
      </c>
      <c r="T203" s="429" t="s">
        <v>784</v>
      </c>
      <c r="U203" s="311"/>
    </row>
    <row r="204" spans="1:21" s="35" customFormat="1" ht="24">
      <c r="A204" s="438" t="s">
        <v>785</v>
      </c>
      <c r="B204" s="474" t="s">
        <v>786</v>
      </c>
      <c r="C204" s="475" t="s">
        <v>332</v>
      </c>
      <c r="D204" s="483">
        <v>50</v>
      </c>
      <c r="E204" s="474">
        <v>20</v>
      </c>
      <c r="F204" s="475" t="s">
        <v>361</v>
      </c>
      <c r="G204" s="477" t="s">
        <v>388</v>
      </c>
      <c r="H204" s="438" t="s">
        <v>787</v>
      </c>
      <c r="I204" s="477">
        <v>2500</v>
      </c>
      <c r="J204" s="477">
        <v>1000</v>
      </c>
      <c r="K204" s="477">
        <v>500</v>
      </c>
      <c r="L204" s="477">
        <v>500</v>
      </c>
      <c r="M204" s="477"/>
      <c r="N204" s="477">
        <v>500</v>
      </c>
      <c r="O204" s="477">
        <v>1500</v>
      </c>
      <c r="P204" s="477">
        <v>1000</v>
      </c>
      <c r="Q204" s="477">
        <v>500</v>
      </c>
      <c r="R204" s="477" t="s">
        <v>788</v>
      </c>
      <c r="S204" s="490" t="s">
        <v>13</v>
      </c>
      <c r="T204" s="569"/>
      <c r="U204" s="273"/>
    </row>
    <row r="205" spans="1:21" s="35" customFormat="1" ht="14.25">
      <c r="A205" s="438" t="s">
        <v>789</v>
      </c>
      <c r="B205" s="474" t="s">
        <v>231</v>
      </c>
      <c r="C205" s="475" t="s">
        <v>332</v>
      </c>
      <c r="D205" s="483">
        <v>1</v>
      </c>
      <c r="E205" s="474">
        <v>0.5</v>
      </c>
      <c r="F205" s="475" t="s">
        <v>361</v>
      </c>
      <c r="G205" s="477" t="s">
        <v>388</v>
      </c>
      <c r="H205" s="438" t="s">
        <v>790</v>
      </c>
      <c r="I205" s="477">
        <v>3000</v>
      </c>
      <c r="J205" s="477">
        <v>1500</v>
      </c>
      <c r="K205" s="477">
        <v>600</v>
      </c>
      <c r="L205" s="477"/>
      <c r="M205" s="477"/>
      <c r="N205" s="428">
        <v>900</v>
      </c>
      <c r="O205" s="428">
        <v>2000</v>
      </c>
      <c r="P205" s="428">
        <v>1200</v>
      </c>
      <c r="Q205" s="428">
        <v>1000</v>
      </c>
      <c r="R205" s="428" t="s">
        <v>791</v>
      </c>
      <c r="S205" s="490" t="s">
        <v>13</v>
      </c>
      <c r="T205" s="569"/>
      <c r="U205" s="273"/>
    </row>
    <row r="206" spans="1:21" s="35" customFormat="1" ht="24">
      <c r="A206" s="503" t="s">
        <v>792</v>
      </c>
      <c r="B206" s="588" t="s">
        <v>10</v>
      </c>
      <c r="C206" s="589" t="s">
        <v>793</v>
      </c>
      <c r="D206" s="529" t="s">
        <v>407</v>
      </c>
      <c r="E206" s="588"/>
      <c r="F206" s="477" t="s">
        <v>361</v>
      </c>
      <c r="G206" s="590" t="s">
        <v>362</v>
      </c>
      <c r="H206" s="591" t="s">
        <v>794</v>
      </c>
      <c r="I206" s="428">
        <v>7600</v>
      </c>
      <c r="J206" s="428">
        <v>800</v>
      </c>
      <c r="K206" s="428">
        <v>1200</v>
      </c>
      <c r="L206" s="428">
        <v>600</v>
      </c>
      <c r="M206" s="428">
        <v>4000</v>
      </c>
      <c r="N206" s="428">
        <v>1000</v>
      </c>
      <c r="O206" s="428">
        <v>1800</v>
      </c>
      <c r="P206" s="428">
        <v>800</v>
      </c>
      <c r="Q206" s="428">
        <v>500</v>
      </c>
      <c r="R206" s="428" t="s">
        <v>795</v>
      </c>
      <c r="S206" s="490" t="s">
        <v>13</v>
      </c>
      <c r="T206" s="428" t="s">
        <v>784</v>
      </c>
      <c r="U206" s="273"/>
    </row>
    <row r="207" spans="1:28" ht="14.25">
      <c r="A207" s="294" t="s">
        <v>796</v>
      </c>
      <c r="B207" s="443"/>
      <c r="C207" s="444"/>
      <c r="D207" s="445"/>
      <c r="E207" s="443"/>
      <c r="F207" s="444"/>
      <c r="G207" s="444"/>
      <c r="H207" s="467"/>
      <c r="I207" s="444"/>
      <c r="J207" s="444"/>
      <c r="K207" s="444"/>
      <c r="L207" s="444"/>
      <c r="M207" s="444"/>
      <c r="N207" s="444"/>
      <c r="O207" s="444"/>
      <c r="P207" s="463"/>
      <c r="Q207" s="463"/>
      <c r="R207" s="463"/>
      <c r="S207" s="443" t="s">
        <v>797</v>
      </c>
      <c r="T207" s="463"/>
      <c r="U207" s="259"/>
      <c r="V207" s="259"/>
      <c r="W207" s="259"/>
      <c r="X207" s="259"/>
      <c r="Y207" s="259"/>
      <c r="Z207" s="259"/>
      <c r="AA207" s="259"/>
      <c r="AB207" s="259"/>
    </row>
    <row r="208" spans="1:20" s="141" customFormat="1" ht="14.25">
      <c r="A208" s="294" t="s">
        <v>798</v>
      </c>
      <c r="B208" s="443"/>
      <c r="C208" s="444"/>
      <c r="D208" s="445"/>
      <c r="E208" s="443"/>
      <c r="F208" s="444"/>
      <c r="G208" s="444"/>
      <c r="H208" s="467"/>
      <c r="I208" s="444">
        <f aca="true" t="shared" si="4" ref="I208:N208">SUM(I210:I217)</f>
        <v>192100</v>
      </c>
      <c r="J208" s="444">
        <f t="shared" si="4"/>
        <v>15400</v>
      </c>
      <c r="K208" s="444">
        <f t="shared" si="4"/>
        <v>37000</v>
      </c>
      <c r="L208" s="444">
        <f t="shared" si="4"/>
        <v>42000</v>
      </c>
      <c r="M208" s="444">
        <f t="shared" si="4"/>
        <v>30000</v>
      </c>
      <c r="N208" s="444">
        <f t="shared" si="4"/>
        <v>67700</v>
      </c>
      <c r="O208" s="444"/>
      <c r="P208" s="463"/>
      <c r="Q208" s="463"/>
      <c r="R208" s="463"/>
      <c r="S208" s="443" t="s">
        <v>797</v>
      </c>
      <c r="T208" s="463"/>
    </row>
    <row r="209" spans="1:20" s="141" customFormat="1" ht="14.25">
      <c r="A209" s="442" t="s">
        <v>799</v>
      </c>
      <c r="B209" s="443"/>
      <c r="C209" s="444"/>
      <c r="D209" s="445"/>
      <c r="E209" s="443"/>
      <c r="F209" s="444"/>
      <c r="G209" s="444"/>
      <c r="H209" s="467"/>
      <c r="I209" s="444"/>
      <c r="J209" s="444"/>
      <c r="K209" s="444"/>
      <c r="L209" s="444"/>
      <c r="M209" s="444"/>
      <c r="N209" s="444"/>
      <c r="O209" s="444"/>
      <c r="P209" s="160"/>
      <c r="Q209" s="160"/>
      <c r="R209" s="160"/>
      <c r="S209" s="443"/>
      <c r="T209" s="160"/>
    </row>
    <row r="210" spans="1:21" s="35" customFormat="1" ht="24.75" customHeight="1">
      <c r="A210" s="430" t="s">
        <v>800</v>
      </c>
      <c r="B210" s="226" t="s">
        <v>231</v>
      </c>
      <c r="C210" s="137" t="s">
        <v>332</v>
      </c>
      <c r="D210" s="529" t="s">
        <v>407</v>
      </c>
      <c r="E210" s="435" t="s">
        <v>407</v>
      </c>
      <c r="F210" s="428" t="s">
        <v>361</v>
      </c>
      <c r="G210" s="428" t="s">
        <v>362</v>
      </c>
      <c r="H210" s="431" t="s">
        <v>801</v>
      </c>
      <c r="I210" s="428">
        <v>150000</v>
      </c>
      <c r="J210" s="428"/>
      <c r="K210" s="428">
        <v>30000</v>
      </c>
      <c r="L210" s="428">
        <v>30000</v>
      </c>
      <c r="M210" s="428">
        <v>30000</v>
      </c>
      <c r="N210" s="428">
        <v>60000</v>
      </c>
      <c r="O210" s="428">
        <v>4000</v>
      </c>
      <c r="P210" s="428">
        <v>2000</v>
      </c>
      <c r="Q210" s="428">
        <v>500</v>
      </c>
      <c r="R210" s="428" t="s">
        <v>780</v>
      </c>
      <c r="S210" s="435" t="s">
        <v>802</v>
      </c>
      <c r="T210" s="428"/>
      <c r="U210" s="273"/>
    </row>
    <row r="211" spans="1:20" s="440" customFormat="1" ht="36.75" customHeight="1">
      <c r="A211" s="430" t="s">
        <v>1510</v>
      </c>
      <c r="B211" s="428" t="s">
        <v>231</v>
      </c>
      <c r="C211" s="428" t="s">
        <v>332</v>
      </c>
      <c r="D211" s="428" t="s">
        <v>407</v>
      </c>
      <c r="E211" s="428" t="s">
        <v>407</v>
      </c>
      <c r="F211" s="428" t="s">
        <v>361</v>
      </c>
      <c r="G211" s="428" t="s">
        <v>388</v>
      </c>
      <c r="H211" s="431" t="s">
        <v>1490</v>
      </c>
      <c r="I211" s="428">
        <v>2000</v>
      </c>
      <c r="J211" s="428">
        <v>1000</v>
      </c>
      <c r="K211" s="428"/>
      <c r="L211" s="428"/>
      <c r="M211" s="428"/>
      <c r="N211" s="428">
        <v>1000</v>
      </c>
      <c r="O211" s="428"/>
      <c r="P211" s="429"/>
      <c r="Q211" s="429"/>
      <c r="R211" s="429"/>
      <c r="S211" s="429" t="s">
        <v>178</v>
      </c>
      <c r="T211" s="429"/>
    </row>
    <row r="212" spans="1:20" s="440" customFormat="1" ht="28.5" customHeight="1">
      <c r="A212" s="430" t="s">
        <v>1491</v>
      </c>
      <c r="B212" s="428" t="s">
        <v>231</v>
      </c>
      <c r="C212" s="428" t="s">
        <v>332</v>
      </c>
      <c r="D212" s="428" t="s">
        <v>407</v>
      </c>
      <c r="E212" s="428" t="s">
        <v>407</v>
      </c>
      <c r="F212" s="428" t="s">
        <v>361</v>
      </c>
      <c r="G212" s="428" t="s">
        <v>388</v>
      </c>
      <c r="H212" s="431" t="s">
        <v>1492</v>
      </c>
      <c r="I212" s="428">
        <v>9000</v>
      </c>
      <c r="J212" s="428">
        <v>4000</v>
      </c>
      <c r="K212" s="428"/>
      <c r="L212" s="428"/>
      <c r="M212" s="428"/>
      <c r="N212" s="428">
        <v>5000</v>
      </c>
      <c r="O212" s="428"/>
      <c r="P212" s="429"/>
      <c r="Q212" s="429"/>
      <c r="R212" s="429"/>
      <c r="S212" s="429" t="s">
        <v>178</v>
      </c>
      <c r="T212" s="429"/>
    </row>
    <row r="213" spans="1:20" s="141" customFormat="1" ht="14.25">
      <c r="A213" s="442" t="s">
        <v>1511</v>
      </c>
      <c r="B213" s="443" t="s">
        <v>1512</v>
      </c>
      <c r="C213" s="444"/>
      <c r="D213" s="445"/>
      <c r="E213" s="444"/>
      <c r="F213" s="444"/>
      <c r="G213" s="444"/>
      <c r="H213" s="444"/>
      <c r="I213" s="444"/>
      <c r="J213" s="444"/>
      <c r="K213" s="444"/>
      <c r="L213" s="444"/>
      <c r="M213" s="444"/>
      <c r="N213" s="444"/>
      <c r="O213" s="444"/>
      <c r="P213" s="160"/>
      <c r="Q213" s="160"/>
      <c r="R213" s="160"/>
      <c r="S213" s="444"/>
      <c r="T213" s="160"/>
    </row>
    <row r="214" spans="1:21" s="447" customFormat="1" ht="24">
      <c r="A214" s="431" t="s">
        <v>1513</v>
      </c>
      <c r="B214" s="435" t="s">
        <v>10</v>
      </c>
      <c r="C214" s="428" t="s">
        <v>436</v>
      </c>
      <c r="D214" s="436" t="s">
        <v>1514</v>
      </c>
      <c r="E214" s="428" t="s">
        <v>1515</v>
      </c>
      <c r="F214" s="428" t="s">
        <v>361</v>
      </c>
      <c r="G214" s="428" t="s">
        <v>1516</v>
      </c>
      <c r="H214" s="428" t="s">
        <v>1517</v>
      </c>
      <c r="I214" s="428">
        <v>5100</v>
      </c>
      <c r="J214" s="428">
        <v>3400</v>
      </c>
      <c r="K214" s="428"/>
      <c r="L214" s="428"/>
      <c r="M214" s="428"/>
      <c r="N214" s="428">
        <v>1700</v>
      </c>
      <c r="O214" s="428">
        <v>6600</v>
      </c>
      <c r="P214" s="428">
        <v>3500</v>
      </c>
      <c r="Q214" s="428">
        <v>1000</v>
      </c>
      <c r="R214" s="428" t="s">
        <v>1518</v>
      </c>
      <c r="S214" s="428" t="s">
        <v>1519</v>
      </c>
      <c r="T214" s="428"/>
      <c r="U214" s="446"/>
    </row>
    <row r="215" spans="1:20" s="440" customFormat="1" ht="45" customHeight="1">
      <c r="A215" s="431" t="s">
        <v>1493</v>
      </c>
      <c r="B215" s="428" t="s">
        <v>231</v>
      </c>
      <c r="C215" s="428" t="s">
        <v>332</v>
      </c>
      <c r="D215" s="428" t="s">
        <v>407</v>
      </c>
      <c r="E215" s="428" t="s">
        <v>407</v>
      </c>
      <c r="F215" s="428" t="s">
        <v>361</v>
      </c>
      <c r="G215" s="428" t="s">
        <v>388</v>
      </c>
      <c r="H215" s="431" t="s">
        <v>1520</v>
      </c>
      <c r="I215" s="428">
        <v>6000</v>
      </c>
      <c r="J215" s="428">
        <v>2000</v>
      </c>
      <c r="K215" s="428">
        <v>2000</v>
      </c>
      <c r="L215" s="428">
        <v>2000</v>
      </c>
      <c r="M215" s="428"/>
      <c r="N215" s="428"/>
      <c r="O215" s="428"/>
      <c r="P215" s="429"/>
      <c r="Q215" s="429"/>
      <c r="R215" s="429"/>
      <c r="S215" s="429" t="s">
        <v>178</v>
      </c>
      <c r="T215" s="429"/>
    </row>
    <row r="216" spans="1:20" s="141" customFormat="1" ht="14.25">
      <c r="A216" s="442" t="s">
        <v>807</v>
      </c>
      <c r="B216" s="443"/>
      <c r="C216" s="444"/>
      <c r="D216" s="445"/>
      <c r="E216" s="443"/>
      <c r="F216" s="444"/>
      <c r="G216" s="444"/>
      <c r="H216" s="467"/>
      <c r="I216" s="444"/>
      <c r="J216" s="444"/>
      <c r="K216" s="444"/>
      <c r="L216" s="444"/>
      <c r="M216" s="444"/>
      <c r="N216" s="444"/>
      <c r="O216" s="444"/>
      <c r="P216" s="160"/>
      <c r="Q216" s="160"/>
      <c r="R216" s="160"/>
      <c r="S216" s="443"/>
      <c r="T216" s="160"/>
    </row>
    <row r="217" spans="1:29" s="315" customFormat="1" ht="60">
      <c r="A217" s="429" t="s">
        <v>808</v>
      </c>
      <c r="B217" s="429" t="s">
        <v>10</v>
      </c>
      <c r="C217" s="429" t="s">
        <v>436</v>
      </c>
      <c r="D217" s="529" t="s">
        <v>407</v>
      </c>
      <c r="E217" s="437"/>
      <c r="F217" s="428" t="s">
        <v>361</v>
      </c>
      <c r="G217" s="428" t="s">
        <v>362</v>
      </c>
      <c r="H217" s="431" t="s">
        <v>809</v>
      </c>
      <c r="I217" s="428">
        <v>20000</v>
      </c>
      <c r="J217" s="428">
        <v>5000</v>
      </c>
      <c r="K217" s="428">
        <v>5000</v>
      </c>
      <c r="L217" s="428">
        <v>10000</v>
      </c>
      <c r="M217" s="428"/>
      <c r="N217" s="429"/>
      <c r="O217" s="429"/>
      <c r="P217" s="429"/>
      <c r="Q217" s="429"/>
      <c r="R217" s="429"/>
      <c r="S217" s="437"/>
      <c r="T217" s="429"/>
      <c r="U217" s="367"/>
      <c r="V217" s="103">
        <v>6500</v>
      </c>
      <c r="W217" s="103">
        <v>2000</v>
      </c>
      <c r="X217" s="103">
        <v>2000</v>
      </c>
      <c r="Y217" s="103">
        <v>500</v>
      </c>
      <c r="Z217" s="103"/>
      <c r="AA217" s="103">
        <v>2000</v>
      </c>
      <c r="AB217" s="98" t="s">
        <v>245</v>
      </c>
      <c r="AC217" s="98"/>
    </row>
    <row r="218" spans="1:20" ht="14.25">
      <c r="A218" s="294" t="s">
        <v>810</v>
      </c>
      <c r="B218" s="443"/>
      <c r="C218" s="444"/>
      <c r="D218" s="445"/>
      <c r="E218" s="443"/>
      <c r="F218" s="444"/>
      <c r="G218" s="444"/>
      <c r="H218" s="467"/>
      <c r="I218" s="444"/>
      <c r="J218" s="444"/>
      <c r="K218" s="444"/>
      <c r="L218" s="444"/>
      <c r="M218" s="444"/>
      <c r="N218" s="444"/>
      <c r="O218" s="444"/>
      <c r="P218" s="463"/>
      <c r="Q218" s="463"/>
      <c r="R218" s="463"/>
      <c r="S218" s="443"/>
      <c r="T218" s="463"/>
    </row>
    <row r="219" spans="1:20" s="35" customFormat="1" ht="14.25">
      <c r="A219" s="592" t="s">
        <v>811</v>
      </c>
      <c r="B219" s="469" t="s">
        <v>231</v>
      </c>
      <c r="C219" s="433" t="s">
        <v>360</v>
      </c>
      <c r="D219" s="470" t="s">
        <v>464</v>
      </c>
      <c r="E219" s="469"/>
      <c r="F219" s="433" t="s">
        <v>361</v>
      </c>
      <c r="G219" s="433" t="s">
        <v>362</v>
      </c>
      <c r="H219" s="431" t="s">
        <v>812</v>
      </c>
      <c r="I219" s="433">
        <v>4518</v>
      </c>
      <c r="J219" s="433">
        <v>3242</v>
      </c>
      <c r="K219" s="433">
        <v>1276</v>
      </c>
      <c r="L219" s="433"/>
      <c r="M219" s="433"/>
      <c r="N219" s="433"/>
      <c r="O219" s="433"/>
      <c r="P219" s="433"/>
      <c r="Q219" s="433"/>
      <c r="R219" s="433" t="s">
        <v>521</v>
      </c>
      <c r="S219" s="469" t="s">
        <v>813</v>
      </c>
      <c r="T219" s="434"/>
    </row>
    <row r="220" spans="1:20" s="141" customFormat="1" ht="24">
      <c r="A220" s="352" t="s">
        <v>1521</v>
      </c>
      <c r="B220" s="443"/>
      <c r="C220" s="444"/>
      <c r="D220" s="445"/>
      <c r="E220" s="443"/>
      <c r="F220" s="444"/>
      <c r="G220" s="444"/>
      <c r="H220" s="467"/>
      <c r="I220" s="444">
        <f>SUM(I221:I222)</f>
        <v>38922</v>
      </c>
      <c r="J220" s="444">
        <f>SUM(J221:J222)</f>
        <v>14924</v>
      </c>
      <c r="K220" s="444">
        <f>SUM(K221:K222)</f>
        <v>248</v>
      </c>
      <c r="L220" s="444">
        <f>SUM(L221:L222)</f>
        <v>23750</v>
      </c>
      <c r="M220" s="444"/>
      <c r="N220" s="444"/>
      <c r="O220" s="444"/>
      <c r="P220" s="463"/>
      <c r="Q220" s="463"/>
      <c r="R220" s="463"/>
      <c r="S220" s="443"/>
      <c r="T220" s="463"/>
    </row>
    <row r="221" spans="1:20" s="35" customFormat="1" ht="14.25">
      <c r="A221" s="513" t="s">
        <v>814</v>
      </c>
      <c r="B221" s="469" t="s">
        <v>64</v>
      </c>
      <c r="C221" s="433" t="s">
        <v>360</v>
      </c>
      <c r="D221" s="470">
        <v>300</v>
      </c>
      <c r="E221" s="469">
        <v>50</v>
      </c>
      <c r="F221" s="433" t="s">
        <v>387</v>
      </c>
      <c r="G221" s="433" t="s">
        <v>717</v>
      </c>
      <c r="H221" s="431" t="s">
        <v>815</v>
      </c>
      <c r="I221" s="433">
        <f>D221*95</f>
        <v>28500</v>
      </c>
      <c r="J221" s="507">
        <f>E221*95</f>
        <v>4750</v>
      </c>
      <c r="K221" s="507"/>
      <c r="L221" s="475">
        <f>I221-J221</f>
        <v>23750</v>
      </c>
      <c r="M221" s="475"/>
      <c r="N221" s="507"/>
      <c r="O221" s="507"/>
      <c r="P221" s="507"/>
      <c r="Q221" s="507"/>
      <c r="R221" s="479" t="s">
        <v>364</v>
      </c>
      <c r="S221" s="490" t="s">
        <v>365</v>
      </c>
      <c r="T221" s="434"/>
    </row>
    <row r="222" spans="1:20" s="35" customFormat="1" ht="14.25">
      <c r="A222" s="429" t="s">
        <v>816</v>
      </c>
      <c r="B222" s="469" t="s">
        <v>231</v>
      </c>
      <c r="C222" s="433" t="s">
        <v>360</v>
      </c>
      <c r="D222" s="470" t="s">
        <v>464</v>
      </c>
      <c r="E222" s="469"/>
      <c r="F222" s="433" t="s">
        <v>361</v>
      </c>
      <c r="G222" s="433" t="s">
        <v>362</v>
      </c>
      <c r="H222" s="431" t="s">
        <v>817</v>
      </c>
      <c r="I222" s="433">
        <v>10422</v>
      </c>
      <c r="J222" s="433">
        <v>10174</v>
      </c>
      <c r="K222" s="433">
        <v>248</v>
      </c>
      <c r="L222" s="433"/>
      <c r="M222" s="433"/>
      <c r="N222" s="433"/>
      <c r="O222" s="433"/>
      <c r="P222" s="433"/>
      <c r="Q222" s="433"/>
      <c r="R222" s="433" t="s">
        <v>521</v>
      </c>
      <c r="S222" s="469" t="s">
        <v>818</v>
      </c>
      <c r="T222" s="434"/>
    </row>
    <row r="223" spans="1:20" s="279" customFormat="1" ht="14.25">
      <c r="A223" s="448" t="s">
        <v>819</v>
      </c>
      <c r="B223" s="519"/>
      <c r="C223" s="463"/>
      <c r="D223" s="520"/>
      <c r="E223" s="519"/>
      <c r="F223" s="465"/>
      <c r="G223" s="465"/>
      <c r="H223" s="467"/>
      <c r="I223" s="465">
        <f>SUM(I225:I236)</f>
        <v>235950.5</v>
      </c>
      <c r="J223" s="465">
        <f>SUM(J225:J236)</f>
        <v>96264.5</v>
      </c>
      <c r="K223" s="465">
        <f>SUM(K225:K236)</f>
        <v>15000</v>
      </c>
      <c r="L223" s="465">
        <f>SUM(L225:L237)</f>
        <v>124686</v>
      </c>
      <c r="M223" s="465"/>
      <c r="N223" s="465"/>
      <c r="O223" s="465"/>
      <c r="P223" s="465"/>
      <c r="Q223" s="465"/>
      <c r="R223" s="465"/>
      <c r="S223" s="443"/>
      <c r="T223" s="444"/>
    </row>
    <row r="224" spans="1:20" s="279" customFormat="1" ht="14.25">
      <c r="A224" s="442" t="s">
        <v>820</v>
      </c>
      <c r="B224" s="227"/>
      <c r="C224" s="142"/>
      <c r="D224" s="228"/>
      <c r="E224" s="227"/>
      <c r="F224" s="160"/>
      <c r="G224" s="160"/>
      <c r="H224" s="361"/>
      <c r="I224" s="465"/>
      <c r="J224" s="465"/>
      <c r="K224" s="465"/>
      <c r="L224" s="465"/>
      <c r="M224" s="160"/>
      <c r="N224" s="160"/>
      <c r="O224" s="160"/>
      <c r="P224" s="160"/>
      <c r="Q224" s="160"/>
      <c r="R224" s="160"/>
      <c r="S224" s="443"/>
      <c r="T224" s="160"/>
    </row>
    <row r="225" spans="1:20" s="35" customFormat="1" ht="14.25">
      <c r="A225" s="513" t="s">
        <v>821</v>
      </c>
      <c r="B225" s="469" t="s">
        <v>64</v>
      </c>
      <c r="C225" s="433" t="s">
        <v>332</v>
      </c>
      <c r="D225" s="470">
        <v>25</v>
      </c>
      <c r="E225" s="469"/>
      <c r="F225" s="433" t="s">
        <v>387</v>
      </c>
      <c r="G225" s="433" t="s">
        <v>388</v>
      </c>
      <c r="H225" s="431" t="s">
        <v>822</v>
      </c>
      <c r="I225" s="433">
        <f>860*D225</f>
        <v>21500</v>
      </c>
      <c r="J225" s="433"/>
      <c r="K225" s="433"/>
      <c r="L225" s="433">
        <f>I225</f>
        <v>21500</v>
      </c>
      <c r="M225" s="475"/>
      <c r="N225" s="507"/>
      <c r="O225" s="507"/>
      <c r="P225" s="507"/>
      <c r="Q225" s="507"/>
      <c r="R225" s="479" t="s">
        <v>364</v>
      </c>
      <c r="S225" s="490" t="s">
        <v>365</v>
      </c>
      <c r="T225" s="434"/>
    </row>
    <row r="226" spans="1:20" s="35" customFormat="1" ht="14.25">
      <c r="A226" s="593" t="s">
        <v>823</v>
      </c>
      <c r="B226" s="594" t="s">
        <v>64</v>
      </c>
      <c r="C226" s="595" t="s">
        <v>332</v>
      </c>
      <c r="D226" s="596">
        <v>35</v>
      </c>
      <c r="E226" s="594">
        <v>15</v>
      </c>
      <c r="F226" s="595" t="s">
        <v>387</v>
      </c>
      <c r="G226" s="595" t="s">
        <v>388</v>
      </c>
      <c r="H226" s="439" t="s">
        <v>1522</v>
      </c>
      <c r="I226" s="595">
        <f>35*2384.3</f>
        <v>83450.5</v>
      </c>
      <c r="J226" s="595">
        <f>E226*2384.3</f>
        <v>35764.5</v>
      </c>
      <c r="K226" s="595"/>
      <c r="L226" s="595">
        <f>I226-J226</f>
        <v>47686</v>
      </c>
      <c r="M226" s="597"/>
      <c r="N226" s="597"/>
      <c r="O226" s="597"/>
      <c r="P226" s="597"/>
      <c r="Q226" s="597"/>
      <c r="R226" s="571" t="s">
        <v>364</v>
      </c>
      <c r="S226" s="598" t="s">
        <v>365</v>
      </c>
      <c r="T226" s="434"/>
    </row>
    <row r="227" spans="1:20" s="441" customFormat="1" ht="87" customHeight="1">
      <c r="A227" s="593" t="s">
        <v>1523</v>
      </c>
      <c r="B227" s="428" t="s">
        <v>231</v>
      </c>
      <c r="C227" s="428" t="s">
        <v>332</v>
      </c>
      <c r="D227" s="428" t="s">
        <v>407</v>
      </c>
      <c r="E227" s="428" t="s">
        <v>407</v>
      </c>
      <c r="F227" s="428" t="s">
        <v>361</v>
      </c>
      <c r="G227" s="428" t="s">
        <v>388</v>
      </c>
      <c r="H227" s="432" t="s">
        <v>1495</v>
      </c>
      <c r="I227" s="433">
        <v>2000</v>
      </c>
      <c r="J227" s="433">
        <v>2000</v>
      </c>
      <c r="K227" s="433"/>
      <c r="L227" s="433"/>
      <c r="M227" s="433"/>
      <c r="N227" s="433"/>
      <c r="O227" s="433"/>
      <c r="P227" s="434"/>
      <c r="Q227" s="434"/>
      <c r="R227" s="434"/>
      <c r="S227" s="429" t="s">
        <v>178</v>
      </c>
      <c r="T227" s="434"/>
    </row>
    <row r="228" spans="1:20" s="440" customFormat="1" ht="27.75" customHeight="1">
      <c r="A228" s="431" t="s">
        <v>1524</v>
      </c>
      <c r="B228" s="428" t="s">
        <v>64</v>
      </c>
      <c r="C228" s="428" t="s">
        <v>332</v>
      </c>
      <c r="D228" s="428">
        <v>25</v>
      </c>
      <c r="E228" s="428" t="s">
        <v>407</v>
      </c>
      <c r="F228" s="428" t="s">
        <v>387</v>
      </c>
      <c r="G228" s="428" t="s">
        <v>388</v>
      </c>
      <c r="H228" s="431" t="s">
        <v>1497</v>
      </c>
      <c r="I228" s="428">
        <v>20000</v>
      </c>
      <c r="J228" s="428">
        <v>5000</v>
      </c>
      <c r="K228" s="428">
        <v>5000</v>
      </c>
      <c r="L228" s="428">
        <v>10000</v>
      </c>
      <c r="M228" s="428"/>
      <c r="N228" s="428"/>
      <c r="O228" s="428"/>
      <c r="P228" s="429"/>
      <c r="Q228" s="429"/>
      <c r="R228" s="429"/>
      <c r="S228" s="429" t="s">
        <v>178</v>
      </c>
      <c r="T228" s="429"/>
    </row>
    <row r="229" spans="1:20" s="363" customFormat="1" ht="14.25">
      <c r="A229" s="442" t="s">
        <v>824</v>
      </c>
      <c r="B229" s="227"/>
      <c r="C229" s="160"/>
      <c r="D229" s="229"/>
      <c r="E229" s="227"/>
      <c r="F229" s="160"/>
      <c r="G229" s="160"/>
      <c r="H229" s="359"/>
      <c r="I229" s="465"/>
      <c r="J229" s="465"/>
      <c r="K229" s="465"/>
      <c r="L229" s="465"/>
      <c r="M229" s="160"/>
      <c r="N229" s="160"/>
      <c r="O229" s="160"/>
      <c r="P229" s="160"/>
      <c r="Q229" s="160"/>
      <c r="R229" s="160"/>
      <c r="S229" s="443"/>
      <c r="T229" s="160"/>
    </row>
    <row r="230" spans="1:20" s="141" customFormat="1" ht="14.25">
      <c r="A230" s="599" t="s">
        <v>825</v>
      </c>
      <c r="B230" s="600" t="s">
        <v>406</v>
      </c>
      <c r="C230" s="601" t="s">
        <v>360</v>
      </c>
      <c r="D230" s="602" t="s">
        <v>361</v>
      </c>
      <c r="E230" s="600"/>
      <c r="F230" s="601" t="s">
        <v>361</v>
      </c>
      <c r="G230" s="601"/>
      <c r="H230" s="599" t="s">
        <v>826</v>
      </c>
      <c r="I230" s="601">
        <v>36000</v>
      </c>
      <c r="J230" s="601">
        <v>20000</v>
      </c>
      <c r="K230" s="601"/>
      <c r="L230" s="601">
        <v>16000</v>
      </c>
      <c r="M230" s="362"/>
      <c r="N230" s="362"/>
      <c r="O230" s="362"/>
      <c r="P230" s="362"/>
      <c r="Q230" s="362"/>
      <c r="R230" s="362"/>
      <c r="S230" s="603"/>
      <c r="T230" s="139"/>
    </row>
    <row r="231" spans="1:20" s="141" customFormat="1" ht="14.25">
      <c r="A231" s="513" t="s">
        <v>827</v>
      </c>
      <c r="B231" s="469" t="s">
        <v>406</v>
      </c>
      <c r="C231" s="433" t="s">
        <v>360</v>
      </c>
      <c r="D231" s="470" t="s">
        <v>361</v>
      </c>
      <c r="E231" s="469"/>
      <c r="F231" s="433" t="s">
        <v>361</v>
      </c>
      <c r="G231" s="433"/>
      <c r="H231" s="513" t="s">
        <v>828</v>
      </c>
      <c r="I231" s="433">
        <v>20000</v>
      </c>
      <c r="J231" s="433">
        <v>10000</v>
      </c>
      <c r="K231" s="433"/>
      <c r="L231" s="433">
        <v>10000</v>
      </c>
      <c r="M231" s="139"/>
      <c r="N231" s="139"/>
      <c r="O231" s="139"/>
      <c r="P231" s="139"/>
      <c r="Q231" s="139"/>
      <c r="R231" s="139"/>
      <c r="S231" s="480"/>
      <c r="T231" s="139"/>
    </row>
    <row r="232" spans="1:20" s="279" customFormat="1" ht="14.25">
      <c r="A232" s="442" t="s">
        <v>829</v>
      </c>
      <c r="B232" s="227" t="s">
        <v>116</v>
      </c>
      <c r="C232" s="160"/>
      <c r="D232" s="229"/>
      <c r="E232" s="227"/>
      <c r="F232" s="160"/>
      <c r="G232" s="160"/>
      <c r="H232" s="359"/>
      <c r="I232" s="465"/>
      <c r="J232" s="465"/>
      <c r="K232" s="465"/>
      <c r="L232" s="465"/>
      <c r="M232" s="160"/>
      <c r="N232" s="160"/>
      <c r="O232" s="160"/>
      <c r="P232" s="160"/>
      <c r="Q232" s="160"/>
      <c r="R232" s="160"/>
      <c r="S232" s="443"/>
      <c r="T232" s="160"/>
    </row>
    <row r="233" spans="1:20" ht="14.25">
      <c r="A233" s="513" t="s">
        <v>830</v>
      </c>
      <c r="B233" s="469" t="s">
        <v>88</v>
      </c>
      <c r="C233" s="433"/>
      <c r="D233" s="470" t="s">
        <v>361</v>
      </c>
      <c r="E233" s="469"/>
      <c r="F233" s="433" t="s">
        <v>361</v>
      </c>
      <c r="G233" s="433"/>
      <c r="H233" s="431" t="s">
        <v>831</v>
      </c>
      <c r="I233" s="433">
        <v>42500</v>
      </c>
      <c r="J233" s="433">
        <v>20000</v>
      </c>
      <c r="K233" s="433">
        <v>10000</v>
      </c>
      <c r="L233" s="433">
        <v>12500</v>
      </c>
      <c r="M233" s="433"/>
      <c r="N233" s="139"/>
      <c r="O233" s="139"/>
      <c r="P233" s="139"/>
      <c r="Q233" s="139"/>
      <c r="R233" s="139"/>
      <c r="S233" s="480"/>
      <c r="T233" s="139"/>
    </row>
    <row r="234" spans="1:20" s="242" customFormat="1" ht="14.25">
      <c r="A234" s="442" t="s">
        <v>832</v>
      </c>
      <c r="B234" s="464"/>
      <c r="C234" s="465"/>
      <c r="D234" s="466"/>
      <c r="E234" s="464"/>
      <c r="F234" s="465"/>
      <c r="G234" s="465"/>
      <c r="H234" s="467"/>
      <c r="I234" s="465"/>
      <c r="J234" s="465"/>
      <c r="K234" s="465"/>
      <c r="L234" s="465"/>
      <c r="M234" s="465"/>
      <c r="N234" s="160"/>
      <c r="O234" s="160"/>
      <c r="P234" s="160"/>
      <c r="Q234" s="160"/>
      <c r="R234" s="160"/>
      <c r="S234" s="443"/>
      <c r="T234" s="160"/>
    </row>
    <row r="235" spans="1:20" s="427" customFormat="1" ht="14.25">
      <c r="A235" s="604" t="s">
        <v>833</v>
      </c>
      <c r="B235" s="474" t="s">
        <v>10</v>
      </c>
      <c r="C235" s="475" t="s">
        <v>436</v>
      </c>
      <c r="D235" s="476" t="s">
        <v>361</v>
      </c>
      <c r="E235" s="474"/>
      <c r="F235" s="475" t="s">
        <v>361</v>
      </c>
      <c r="G235" s="475" t="s">
        <v>362</v>
      </c>
      <c r="H235" s="438" t="s">
        <v>1525</v>
      </c>
      <c r="I235" s="475">
        <v>500</v>
      </c>
      <c r="J235" s="475">
        <v>500</v>
      </c>
      <c r="K235" s="475"/>
      <c r="L235" s="475"/>
      <c r="M235" s="475"/>
      <c r="N235" s="426"/>
      <c r="O235" s="426"/>
      <c r="P235" s="426"/>
      <c r="Q235" s="426"/>
      <c r="R235" s="426"/>
      <c r="S235" s="490"/>
      <c r="T235" s="426"/>
    </row>
    <row r="236" spans="1:21" s="243" customFormat="1" ht="12">
      <c r="A236" s="431" t="s">
        <v>835</v>
      </c>
      <c r="B236" s="433" t="s">
        <v>10</v>
      </c>
      <c r="C236" s="507" t="s">
        <v>436</v>
      </c>
      <c r="D236" s="470" t="s">
        <v>361</v>
      </c>
      <c r="E236" s="437"/>
      <c r="F236" s="475" t="s">
        <v>361</v>
      </c>
      <c r="G236" s="429" t="s">
        <v>362</v>
      </c>
      <c r="H236" s="431" t="s">
        <v>836</v>
      </c>
      <c r="I236" s="433">
        <v>10000</v>
      </c>
      <c r="J236" s="433">
        <v>3000</v>
      </c>
      <c r="K236" s="433"/>
      <c r="L236" s="433">
        <v>7000</v>
      </c>
      <c r="M236" s="428"/>
      <c r="N236" s="429"/>
      <c r="O236" s="429"/>
      <c r="P236" s="429"/>
      <c r="Q236" s="429"/>
      <c r="R236" s="429">
        <v>330000</v>
      </c>
      <c r="S236" s="490" t="s">
        <v>837</v>
      </c>
      <c r="T236" s="434"/>
      <c r="U236" s="366"/>
    </row>
    <row r="237" spans="1:20" ht="14.25">
      <c r="A237" s="145" t="s">
        <v>838</v>
      </c>
      <c r="B237" s="519"/>
      <c r="C237" s="463"/>
      <c r="D237" s="520"/>
      <c r="E237" s="519"/>
      <c r="F237" s="463"/>
      <c r="G237" s="463"/>
      <c r="H237" s="462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43"/>
      <c r="T237" s="463"/>
    </row>
    <row r="238" spans="1:20" ht="14.25">
      <c r="A238" s="145" t="s">
        <v>839</v>
      </c>
      <c r="B238" s="519"/>
      <c r="C238" s="463"/>
      <c r="D238" s="520"/>
      <c r="E238" s="519"/>
      <c r="F238" s="463"/>
      <c r="G238" s="463"/>
      <c r="H238" s="462"/>
      <c r="I238" s="463">
        <f>SUM(I240:I250)</f>
        <v>184851</v>
      </c>
      <c r="J238" s="463">
        <f>SUM(J240:J250)</f>
        <v>172174</v>
      </c>
      <c r="K238" s="463">
        <f>SUM(K240:K250)</f>
        <v>0</v>
      </c>
      <c r="L238" s="463">
        <f>SUM(L240:L250)</f>
        <v>12677</v>
      </c>
      <c r="M238" s="463"/>
      <c r="N238" s="463"/>
      <c r="O238" s="463"/>
      <c r="P238" s="463"/>
      <c r="Q238" s="463"/>
      <c r="R238" s="463"/>
      <c r="S238" s="443"/>
      <c r="T238" s="463"/>
    </row>
    <row r="239" spans="1:20" s="207" customFormat="1" ht="12">
      <c r="A239" s="442" t="s">
        <v>840</v>
      </c>
      <c r="B239" s="443"/>
      <c r="C239" s="444"/>
      <c r="D239" s="445"/>
      <c r="E239" s="443"/>
      <c r="F239" s="444"/>
      <c r="G239" s="444"/>
      <c r="H239" s="467"/>
      <c r="I239" s="444"/>
      <c r="J239" s="444"/>
      <c r="K239" s="444"/>
      <c r="L239" s="444"/>
      <c r="M239" s="444"/>
      <c r="N239" s="444"/>
      <c r="O239" s="444"/>
      <c r="P239" s="444"/>
      <c r="Q239" s="444"/>
      <c r="R239" s="444"/>
      <c r="S239" s="443"/>
      <c r="T239" s="467"/>
    </row>
    <row r="240" spans="1:20" s="207" customFormat="1" ht="24">
      <c r="A240" s="438" t="s">
        <v>841</v>
      </c>
      <c r="B240" s="490" t="s">
        <v>10</v>
      </c>
      <c r="C240" s="477" t="s">
        <v>436</v>
      </c>
      <c r="D240" s="483" t="s">
        <v>407</v>
      </c>
      <c r="E240" s="490" t="s">
        <v>464</v>
      </c>
      <c r="F240" s="477" t="s">
        <v>842</v>
      </c>
      <c r="G240" s="477" t="s">
        <v>362</v>
      </c>
      <c r="H240" s="438" t="s">
        <v>843</v>
      </c>
      <c r="I240" s="477">
        <v>23648</v>
      </c>
      <c r="J240" s="477">
        <v>22000</v>
      </c>
      <c r="K240" s="477"/>
      <c r="L240" s="477">
        <v>1648</v>
      </c>
      <c r="M240" s="477"/>
      <c r="N240" s="477"/>
      <c r="O240" s="477"/>
      <c r="P240" s="477"/>
      <c r="Q240" s="477"/>
      <c r="R240" s="477"/>
      <c r="S240" s="490" t="s">
        <v>114</v>
      </c>
      <c r="T240" s="438"/>
    </row>
    <row r="241" spans="1:20" s="207" customFormat="1" ht="12">
      <c r="A241" s="442" t="s">
        <v>844</v>
      </c>
      <c r="B241" s="443"/>
      <c r="C241" s="444"/>
      <c r="D241" s="445"/>
      <c r="E241" s="443"/>
      <c r="F241" s="444"/>
      <c r="G241" s="444"/>
      <c r="H241" s="467"/>
      <c r="I241" s="444"/>
      <c r="J241" s="444"/>
      <c r="K241" s="444"/>
      <c r="L241" s="444"/>
      <c r="M241" s="444"/>
      <c r="N241" s="444"/>
      <c r="O241" s="444"/>
      <c r="P241" s="444"/>
      <c r="Q241" s="444"/>
      <c r="R241" s="444"/>
      <c r="S241" s="443"/>
      <c r="T241" s="467"/>
    </row>
    <row r="242" spans="1:20" s="207" customFormat="1" ht="12">
      <c r="A242" s="438" t="s">
        <v>845</v>
      </c>
      <c r="B242" s="490" t="s">
        <v>10</v>
      </c>
      <c r="C242" s="477" t="s">
        <v>436</v>
      </c>
      <c r="D242" s="483" t="s">
        <v>407</v>
      </c>
      <c r="E242" s="490" t="s">
        <v>464</v>
      </c>
      <c r="F242" s="477" t="s">
        <v>361</v>
      </c>
      <c r="G242" s="477" t="s">
        <v>362</v>
      </c>
      <c r="H242" s="438" t="s">
        <v>846</v>
      </c>
      <c r="I242" s="477">
        <v>2900</v>
      </c>
      <c r="J242" s="477">
        <v>2000</v>
      </c>
      <c r="K242" s="477"/>
      <c r="L242" s="477">
        <v>900</v>
      </c>
      <c r="M242" s="477"/>
      <c r="N242" s="477"/>
      <c r="O242" s="477"/>
      <c r="P242" s="477"/>
      <c r="Q242" s="477"/>
      <c r="R242" s="477"/>
      <c r="S242" s="490" t="s">
        <v>114</v>
      </c>
      <c r="T242" s="438"/>
    </row>
    <row r="243" spans="1:20" s="207" customFormat="1" ht="12">
      <c r="A243" s="442" t="s">
        <v>847</v>
      </c>
      <c r="B243" s="443"/>
      <c r="C243" s="444"/>
      <c r="D243" s="445"/>
      <c r="E243" s="443"/>
      <c r="F243" s="444"/>
      <c r="G243" s="444"/>
      <c r="H243" s="467"/>
      <c r="I243" s="444"/>
      <c r="J243" s="444"/>
      <c r="K243" s="444"/>
      <c r="L243" s="444"/>
      <c r="M243" s="444"/>
      <c r="N243" s="444"/>
      <c r="O243" s="444"/>
      <c r="P243" s="444"/>
      <c r="Q243" s="444"/>
      <c r="R243" s="444"/>
      <c r="S243" s="443"/>
      <c r="T243" s="467"/>
    </row>
    <row r="244" spans="1:20" s="207" customFormat="1" ht="24">
      <c r="A244" s="438" t="s">
        <v>848</v>
      </c>
      <c r="B244" s="490" t="s">
        <v>10</v>
      </c>
      <c r="C244" s="477" t="s">
        <v>436</v>
      </c>
      <c r="D244" s="483" t="s">
        <v>407</v>
      </c>
      <c r="E244" s="490" t="s">
        <v>464</v>
      </c>
      <c r="F244" s="477" t="s">
        <v>842</v>
      </c>
      <c r="G244" s="477" t="s">
        <v>362</v>
      </c>
      <c r="H244" s="438" t="s">
        <v>849</v>
      </c>
      <c r="I244" s="477">
        <v>18003</v>
      </c>
      <c r="J244" s="477">
        <v>17174</v>
      </c>
      <c r="K244" s="477"/>
      <c r="L244" s="477">
        <v>829</v>
      </c>
      <c r="M244" s="477"/>
      <c r="N244" s="477"/>
      <c r="O244" s="477"/>
      <c r="P244" s="477"/>
      <c r="Q244" s="477"/>
      <c r="R244" s="477"/>
      <c r="S244" s="490" t="s">
        <v>114</v>
      </c>
      <c r="T244" s="438"/>
    </row>
    <row r="245" spans="1:20" s="207" customFormat="1" ht="24">
      <c r="A245" s="438" t="s">
        <v>850</v>
      </c>
      <c r="B245" s="490" t="s">
        <v>10</v>
      </c>
      <c r="C245" s="477" t="s">
        <v>436</v>
      </c>
      <c r="D245" s="483" t="s">
        <v>407</v>
      </c>
      <c r="E245" s="490" t="s">
        <v>464</v>
      </c>
      <c r="F245" s="477" t="s">
        <v>842</v>
      </c>
      <c r="G245" s="477" t="s">
        <v>362</v>
      </c>
      <c r="H245" s="438" t="s">
        <v>851</v>
      </c>
      <c r="I245" s="477">
        <v>61546</v>
      </c>
      <c r="J245" s="477">
        <v>59400</v>
      </c>
      <c r="K245" s="477"/>
      <c r="L245" s="477">
        <v>2146</v>
      </c>
      <c r="M245" s="477"/>
      <c r="N245" s="477"/>
      <c r="O245" s="477"/>
      <c r="P245" s="477"/>
      <c r="Q245" s="477"/>
      <c r="R245" s="477"/>
      <c r="S245" s="490" t="s">
        <v>114</v>
      </c>
      <c r="T245" s="438"/>
    </row>
    <row r="246" spans="1:20" s="207" customFormat="1" ht="24">
      <c r="A246" s="438" t="s">
        <v>852</v>
      </c>
      <c r="B246" s="490" t="s">
        <v>10</v>
      </c>
      <c r="C246" s="477" t="s">
        <v>436</v>
      </c>
      <c r="D246" s="483" t="s">
        <v>407</v>
      </c>
      <c r="E246" s="490" t="s">
        <v>464</v>
      </c>
      <c r="F246" s="477" t="s">
        <v>842</v>
      </c>
      <c r="G246" s="477" t="s">
        <v>362</v>
      </c>
      <c r="H246" s="438" t="s">
        <v>853</v>
      </c>
      <c r="I246" s="477">
        <v>72794</v>
      </c>
      <c r="J246" s="477">
        <v>66600</v>
      </c>
      <c r="K246" s="477"/>
      <c r="L246" s="477">
        <v>6194</v>
      </c>
      <c r="M246" s="477"/>
      <c r="N246" s="477"/>
      <c r="O246" s="477"/>
      <c r="P246" s="477"/>
      <c r="Q246" s="477"/>
      <c r="R246" s="477"/>
      <c r="S246" s="490" t="s">
        <v>114</v>
      </c>
      <c r="T246" s="438"/>
    </row>
    <row r="247" spans="1:20" s="207" customFormat="1" ht="12">
      <c r="A247" s="442" t="s">
        <v>854</v>
      </c>
      <c r="B247" s="443"/>
      <c r="C247" s="444"/>
      <c r="D247" s="445"/>
      <c r="E247" s="443"/>
      <c r="F247" s="444"/>
      <c r="G247" s="444"/>
      <c r="H247" s="467"/>
      <c r="I247" s="444"/>
      <c r="J247" s="444"/>
      <c r="K247" s="444"/>
      <c r="L247" s="444"/>
      <c r="M247" s="444"/>
      <c r="N247" s="444"/>
      <c r="O247" s="444"/>
      <c r="P247" s="444"/>
      <c r="Q247" s="444"/>
      <c r="R247" s="444"/>
      <c r="S247" s="443"/>
      <c r="T247" s="467"/>
    </row>
    <row r="248" spans="1:20" s="208" customFormat="1" ht="24">
      <c r="A248" s="605" t="s">
        <v>855</v>
      </c>
      <c r="B248" s="490" t="s">
        <v>491</v>
      </c>
      <c r="C248" s="477" t="s">
        <v>436</v>
      </c>
      <c r="D248" s="483" t="s">
        <v>407</v>
      </c>
      <c r="E248" s="490" t="s">
        <v>464</v>
      </c>
      <c r="F248" s="477" t="s">
        <v>842</v>
      </c>
      <c r="G248" s="477" t="s">
        <v>362</v>
      </c>
      <c r="H248" s="438" t="s">
        <v>856</v>
      </c>
      <c r="I248" s="477">
        <v>4960</v>
      </c>
      <c r="J248" s="477">
        <v>4000</v>
      </c>
      <c r="K248" s="479"/>
      <c r="L248" s="477">
        <v>960</v>
      </c>
      <c r="M248" s="477"/>
      <c r="N248" s="477"/>
      <c r="O248" s="477"/>
      <c r="P248" s="477"/>
      <c r="Q248" s="477"/>
      <c r="R248" s="477"/>
      <c r="S248" s="490" t="s">
        <v>114</v>
      </c>
      <c r="T248" s="430"/>
    </row>
    <row r="249" spans="1:20" s="207" customFormat="1" ht="12">
      <c r="A249" s="442" t="s">
        <v>857</v>
      </c>
      <c r="B249" s="443"/>
      <c r="C249" s="444"/>
      <c r="D249" s="445"/>
      <c r="E249" s="443"/>
      <c r="F249" s="444"/>
      <c r="G249" s="444"/>
      <c r="H249" s="467"/>
      <c r="I249" s="444"/>
      <c r="J249" s="444"/>
      <c r="K249" s="444"/>
      <c r="L249" s="444"/>
      <c r="M249" s="444"/>
      <c r="N249" s="444"/>
      <c r="O249" s="444"/>
      <c r="P249" s="444"/>
      <c r="Q249" s="444"/>
      <c r="R249" s="444"/>
      <c r="S249" s="443"/>
      <c r="T249" s="467"/>
    </row>
    <row r="250" spans="1:20" s="207" customFormat="1" ht="12">
      <c r="A250" s="605" t="s">
        <v>858</v>
      </c>
      <c r="B250" s="490" t="s">
        <v>859</v>
      </c>
      <c r="C250" s="477" t="s">
        <v>436</v>
      </c>
      <c r="D250" s="483" t="s">
        <v>407</v>
      </c>
      <c r="E250" s="490" t="s">
        <v>464</v>
      </c>
      <c r="F250" s="477"/>
      <c r="G250" s="477" t="s">
        <v>362</v>
      </c>
      <c r="H250" s="438" t="s">
        <v>860</v>
      </c>
      <c r="I250" s="477">
        <v>1000</v>
      </c>
      <c r="J250" s="477">
        <v>1000</v>
      </c>
      <c r="K250" s="477"/>
      <c r="L250" s="477"/>
      <c r="M250" s="477"/>
      <c r="N250" s="477"/>
      <c r="O250" s="477"/>
      <c r="P250" s="477"/>
      <c r="Q250" s="477"/>
      <c r="R250" s="477"/>
      <c r="S250" s="490" t="s">
        <v>114</v>
      </c>
      <c r="T250" s="438"/>
    </row>
    <row r="251" spans="1:28" ht="14.25">
      <c r="A251" s="145" t="s">
        <v>861</v>
      </c>
      <c r="B251" s="519"/>
      <c r="C251" s="463"/>
      <c r="D251" s="520"/>
      <c r="E251" s="519"/>
      <c r="F251" s="463"/>
      <c r="G251" s="463"/>
      <c r="H251" s="462"/>
      <c r="I251" s="463">
        <f>SUM(I252:I271)</f>
        <v>65894</v>
      </c>
      <c r="J251" s="463">
        <f>SUM(J252:J271)</f>
        <v>42890.8</v>
      </c>
      <c r="K251" s="463">
        <f>SUM(K252:K271)</f>
        <v>3200</v>
      </c>
      <c r="L251" s="463">
        <f>SUM(L252:L271)</f>
        <v>18303.2</v>
      </c>
      <c r="M251" s="463"/>
      <c r="N251" s="463">
        <f>SUM(N252:N271)</f>
        <v>1500</v>
      </c>
      <c r="O251" s="463"/>
      <c r="P251" s="463"/>
      <c r="Q251" s="463"/>
      <c r="R251" s="463"/>
      <c r="S251" s="443"/>
      <c r="T251" s="463"/>
      <c r="U251" s="259"/>
      <c r="V251" s="259"/>
      <c r="W251" s="259"/>
      <c r="X251" s="259"/>
      <c r="Y251" s="259"/>
      <c r="Z251" s="259"/>
      <c r="AA251" s="259"/>
      <c r="AB251" s="259"/>
    </row>
    <row r="252" spans="1:20" s="35" customFormat="1" ht="15.75">
      <c r="A252" s="438" t="s">
        <v>862</v>
      </c>
      <c r="B252" s="606" t="s">
        <v>1526</v>
      </c>
      <c r="C252" s="475" t="s">
        <v>436</v>
      </c>
      <c r="D252" s="476" t="s">
        <v>464</v>
      </c>
      <c r="E252" s="474"/>
      <c r="F252" s="475" t="s">
        <v>361</v>
      </c>
      <c r="G252" s="475" t="s">
        <v>863</v>
      </c>
      <c r="H252" s="438" t="s">
        <v>864</v>
      </c>
      <c r="I252" s="475">
        <v>2250</v>
      </c>
      <c r="J252" s="475">
        <v>1575</v>
      </c>
      <c r="K252" s="475"/>
      <c r="L252" s="475">
        <v>675</v>
      </c>
      <c r="M252" s="475"/>
      <c r="N252" s="475"/>
      <c r="O252" s="475"/>
      <c r="P252" s="475"/>
      <c r="Q252" s="475"/>
      <c r="R252" s="477"/>
      <c r="S252" s="490" t="s">
        <v>101</v>
      </c>
      <c r="T252" s="491"/>
    </row>
    <row r="253" spans="1:20" s="35" customFormat="1" ht="24">
      <c r="A253" s="438" t="s">
        <v>865</v>
      </c>
      <c r="B253" s="607" t="s">
        <v>1526</v>
      </c>
      <c r="C253" s="475" t="s">
        <v>436</v>
      </c>
      <c r="D253" s="476" t="s">
        <v>464</v>
      </c>
      <c r="E253" s="474"/>
      <c r="F253" s="475" t="s">
        <v>361</v>
      </c>
      <c r="G253" s="475" t="s">
        <v>866</v>
      </c>
      <c r="H253" s="438" t="s">
        <v>867</v>
      </c>
      <c r="I253" s="475">
        <v>8624</v>
      </c>
      <c r="J253" s="475">
        <v>6036.8</v>
      </c>
      <c r="K253" s="475"/>
      <c r="L253" s="475">
        <v>2587.2</v>
      </c>
      <c r="M253" s="475"/>
      <c r="N253" s="475"/>
      <c r="O253" s="475"/>
      <c r="P253" s="475"/>
      <c r="Q253" s="475"/>
      <c r="R253" s="477"/>
      <c r="S253" s="490" t="s">
        <v>101</v>
      </c>
      <c r="T253" s="491"/>
    </row>
    <row r="254" spans="1:20" s="35" customFormat="1" ht="15.75">
      <c r="A254" s="438" t="s">
        <v>868</v>
      </c>
      <c r="B254" s="607" t="s">
        <v>1526</v>
      </c>
      <c r="C254" s="475" t="s">
        <v>436</v>
      </c>
      <c r="D254" s="476" t="s">
        <v>464</v>
      </c>
      <c r="E254" s="474"/>
      <c r="F254" s="475" t="s">
        <v>361</v>
      </c>
      <c r="G254" s="475" t="s">
        <v>869</v>
      </c>
      <c r="H254" s="438" t="s">
        <v>870</v>
      </c>
      <c r="I254" s="475">
        <v>8500</v>
      </c>
      <c r="J254" s="475">
        <v>5950</v>
      </c>
      <c r="K254" s="475"/>
      <c r="L254" s="475">
        <v>2550</v>
      </c>
      <c r="M254" s="475"/>
      <c r="N254" s="475"/>
      <c r="O254" s="475"/>
      <c r="P254" s="475"/>
      <c r="Q254" s="475"/>
      <c r="R254" s="477"/>
      <c r="S254" s="490" t="s">
        <v>101</v>
      </c>
      <c r="T254" s="491"/>
    </row>
    <row r="255" spans="1:20" s="35" customFormat="1" ht="15.75">
      <c r="A255" s="438" t="s">
        <v>871</v>
      </c>
      <c r="B255" s="607" t="s">
        <v>1526</v>
      </c>
      <c r="C255" s="475" t="s">
        <v>436</v>
      </c>
      <c r="D255" s="476" t="s">
        <v>464</v>
      </c>
      <c r="E255" s="474"/>
      <c r="F255" s="475" t="s">
        <v>361</v>
      </c>
      <c r="G255" s="475" t="s">
        <v>872</v>
      </c>
      <c r="H255" s="438" t="s">
        <v>873</v>
      </c>
      <c r="I255" s="475">
        <v>989</v>
      </c>
      <c r="J255" s="475">
        <v>692.3</v>
      </c>
      <c r="K255" s="475"/>
      <c r="L255" s="475">
        <v>296.7</v>
      </c>
      <c r="M255" s="475"/>
      <c r="N255" s="475"/>
      <c r="O255" s="475"/>
      <c r="P255" s="475"/>
      <c r="Q255" s="475"/>
      <c r="R255" s="477"/>
      <c r="S255" s="490" t="s">
        <v>101</v>
      </c>
      <c r="T255" s="491"/>
    </row>
    <row r="256" spans="1:20" s="35" customFormat="1" ht="15.75">
      <c r="A256" s="438" t="s">
        <v>874</v>
      </c>
      <c r="B256" s="607" t="s">
        <v>1526</v>
      </c>
      <c r="C256" s="475" t="s">
        <v>436</v>
      </c>
      <c r="D256" s="476" t="s">
        <v>464</v>
      </c>
      <c r="E256" s="474"/>
      <c r="F256" s="475" t="s">
        <v>361</v>
      </c>
      <c r="G256" s="475" t="s">
        <v>869</v>
      </c>
      <c r="H256" s="438" t="s">
        <v>875</v>
      </c>
      <c r="I256" s="475">
        <v>6181</v>
      </c>
      <c r="J256" s="475">
        <v>4326.7</v>
      </c>
      <c r="K256" s="475"/>
      <c r="L256" s="475">
        <v>1854.3</v>
      </c>
      <c r="M256" s="475"/>
      <c r="N256" s="475"/>
      <c r="O256" s="475"/>
      <c r="P256" s="475"/>
      <c r="Q256" s="475"/>
      <c r="R256" s="477"/>
      <c r="S256" s="490" t="s">
        <v>101</v>
      </c>
      <c r="T256" s="491"/>
    </row>
    <row r="257" spans="1:20" s="35" customFormat="1" ht="15.75">
      <c r="A257" s="438" t="s">
        <v>876</v>
      </c>
      <c r="B257" s="607" t="s">
        <v>1526</v>
      </c>
      <c r="C257" s="475" t="s">
        <v>436</v>
      </c>
      <c r="D257" s="476" t="s">
        <v>464</v>
      </c>
      <c r="E257" s="474"/>
      <c r="F257" s="475" t="s">
        <v>361</v>
      </c>
      <c r="G257" s="475" t="s">
        <v>877</v>
      </c>
      <c r="H257" s="438" t="s">
        <v>878</v>
      </c>
      <c r="I257" s="475">
        <v>1000</v>
      </c>
      <c r="J257" s="475">
        <v>700</v>
      </c>
      <c r="K257" s="475"/>
      <c r="L257" s="475">
        <v>300</v>
      </c>
      <c r="M257" s="475"/>
      <c r="N257" s="475"/>
      <c r="O257" s="475"/>
      <c r="P257" s="475"/>
      <c r="Q257" s="475"/>
      <c r="R257" s="477"/>
      <c r="S257" s="490" t="s">
        <v>101</v>
      </c>
      <c r="T257" s="491"/>
    </row>
    <row r="258" spans="1:20" s="35" customFormat="1" ht="15.75">
      <c r="A258" s="438" t="s">
        <v>879</v>
      </c>
      <c r="B258" s="607" t="s">
        <v>1526</v>
      </c>
      <c r="C258" s="475" t="s">
        <v>436</v>
      </c>
      <c r="D258" s="476" t="s">
        <v>464</v>
      </c>
      <c r="E258" s="474"/>
      <c r="F258" s="475" t="s">
        <v>361</v>
      </c>
      <c r="G258" s="475" t="s">
        <v>877</v>
      </c>
      <c r="H258" s="438" t="s">
        <v>880</v>
      </c>
      <c r="I258" s="475">
        <v>400</v>
      </c>
      <c r="J258" s="475">
        <v>280</v>
      </c>
      <c r="K258" s="475"/>
      <c r="L258" s="475">
        <v>120</v>
      </c>
      <c r="M258" s="475"/>
      <c r="N258" s="475"/>
      <c r="O258" s="475"/>
      <c r="P258" s="475"/>
      <c r="Q258" s="475"/>
      <c r="R258" s="477"/>
      <c r="S258" s="490" t="s">
        <v>101</v>
      </c>
      <c r="T258" s="491"/>
    </row>
    <row r="259" spans="1:20" s="35" customFormat="1" ht="15.75">
      <c r="A259" s="438" t="s">
        <v>881</v>
      </c>
      <c r="B259" s="607" t="s">
        <v>1526</v>
      </c>
      <c r="C259" s="475" t="s">
        <v>436</v>
      </c>
      <c r="D259" s="476" t="s">
        <v>464</v>
      </c>
      <c r="E259" s="474"/>
      <c r="F259" s="475" t="s">
        <v>361</v>
      </c>
      <c r="G259" s="475" t="s">
        <v>877</v>
      </c>
      <c r="H259" s="438" t="s">
        <v>880</v>
      </c>
      <c r="I259" s="475">
        <v>400</v>
      </c>
      <c r="J259" s="475">
        <v>280</v>
      </c>
      <c r="K259" s="475"/>
      <c r="L259" s="475">
        <v>120</v>
      </c>
      <c r="M259" s="475"/>
      <c r="N259" s="475"/>
      <c r="O259" s="475"/>
      <c r="P259" s="475"/>
      <c r="Q259" s="475"/>
      <c r="R259" s="477"/>
      <c r="S259" s="490" t="s">
        <v>101</v>
      </c>
      <c r="T259" s="491"/>
    </row>
    <row r="260" spans="1:20" s="35" customFormat="1" ht="15.75">
      <c r="A260" s="438" t="s">
        <v>882</v>
      </c>
      <c r="B260" s="607" t="s">
        <v>1526</v>
      </c>
      <c r="C260" s="475" t="s">
        <v>436</v>
      </c>
      <c r="D260" s="476" t="s">
        <v>464</v>
      </c>
      <c r="E260" s="474"/>
      <c r="F260" s="475" t="s">
        <v>361</v>
      </c>
      <c r="G260" s="475" t="s">
        <v>872</v>
      </c>
      <c r="H260" s="438" t="s">
        <v>880</v>
      </c>
      <c r="I260" s="475">
        <v>400</v>
      </c>
      <c r="J260" s="475">
        <v>280</v>
      </c>
      <c r="K260" s="475"/>
      <c r="L260" s="475">
        <v>120</v>
      </c>
      <c r="M260" s="475"/>
      <c r="N260" s="475"/>
      <c r="O260" s="475"/>
      <c r="P260" s="475"/>
      <c r="Q260" s="475"/>
      <c r="R260" s="477"/>
      <c r="S260" s="490" t="s">
        <v>101</v>
      </c>
      <c r="T260" s="491"/>
    </row>
    <row r="261" spans="1:20" s="35" customFormat="1" ht="15.75">
      <c r="A261" s="438" t="s">
        <v>883</v>
      </c>
      <c r="B261" s="607" t="s">
        <v>1526</v>
      </c>
      <c r="C261" s="475" t="s">
        <v>436</v>
      </c>
      <c r="D261" s="476" t="s">
        <v>464</v>
      </c>
      <c r="E261" s="474"/>
      <c r="F261" s="475" t="s">
        <v>361</v>
      </c>
      <c r="G261" s="475" t="s">
        <v>884</v>
      </c>
      <c r="H261" s="438" t="s">
        <v>880</v>
      </c>
      <c r="I261" s="475">
        <v>400</v>
      </c>
      <c r="J261" s="475">
        <v>280</v>
      </c>
      <c r="K261" s="475"/>
      <c r="L261" s="475">
        <v>120</v>
      </c>
      <c r="M261" s="475"/>
      <c r="N261" s="475"/>
      <c r="O261" s="475"/>
      <c r="P261" s="475"/>
      <c r="Q261" s="475"/>
      <c r="R261" s="477"/>
      <c r="S261" s="490" t="s">
        <v>101</v>
      </c>
      <c r="T261" s="491"/>
    </row>
    <row r="262" spans="1:20" s="35" customFormat="1" ht="24">
      <c r="A262" s="438" t="s">
        <v>885</v>
      </c>
      <c r="B262" s="474" t="s">
        <v>10</v>
      </c>
      <c r="C262" s="475" t="s">
        <v>436</v>
      </c>
      <c r="D262" s="476" t="s">
        <v>464</v>
      </c>
      <c r="E262" s="474"/>
      <c r="F262" s="475" t="s">
        <v>361</v>
      </c>
      <c r="G262" s="475" t="s">
        <v>362</v>
      </c>
      <c r="H262" s="438" t="s">
        <v>886</v>
      </c>
      <c r="I262" s="475">
        <v>9400</v>
      </c>
      <c r="J262" s="475">
        <v>6580</v>
      </c>
      <c r="K262" s="475"/>
      <c r="L262" s="475">
        <v>2820</v>
      </c>
      <c r="M262" s="475"/>
      <c r="N262" s="475"/>
      <c r="O262" s="475"/>
      <c r="P262" s="475"/>
      <c r="Q262" s="475"/>
      <c r="R262" s="477"/>
      <c r="S262" s="490" t="s">
        <v>101</v>
      </c>
      <c r="T262" s="491"/>
    </row>
    <row r="263" spans="1:20" s="35" customFormat="1" ht="15.75">
      <c r="A263" s="438" t="s">
        <v>887</v>
      </c>
      <c r="B263" s="607" t="s">
        <v>1526</v>
      </c>
      <c r="C263" s="475" t="s">
        <v>436</v>
      </c>
      <c r="D263" s="476" t="s">
        <v>464</v>
      </c>
      <c r="E263" s="474"/>
      <c r="F263" s="475" t="s">
        <v>361</v>
      </c>
      <c r="G263" s="475" t="s">
        <v>877</v>
      </c>
      <c r="H263" s="438" t="s">
        <v>888</v>
      </c>
      <c r="I263" s="475">
        <v>6000</v>
      </c>
      <c r="J263" s="475">
        <v>4200</v>
      </c>
      <c r="K263" s="475"/>
      <c r="L263" s="475">
        <v>1800</v>
      </c>
      <c r="M263" s="475"/>
      <c r="N263" s="475"/>
      <c r="O263" s="475"/>
      <c r="P263" s="475"/>
      <c r="Q263" s="475"/>
      <c r="R263" s="477"/>
      <c r="S263" s="490" t="s">
        <v>101</v>
      </c>
      <c r="T263" s="491"/>
    </row>
    <row r="264" spans="1:20" s="35" customFormat="1" ht="15.75">
      <c r="A264" s="438" t="s">
        <v>889</v>
      </c>
      <c r="B264" s="607" t="s">
        <v>1526</v>
      </c>
      <c r="C264" s="475" t="s">
        <v>436</v>
      </c>
      <c r="D264" s="476" t="s">
        <v>464</v>
      </c>
      <c r="E264" s="474"/>
      <c r="F264" s="475" t="s">
        <v>361</v>
      </c>
      <c r="G264" s="475" t="s">
        <v>362</v>
      </c>
      <c r="H264" s="438" t="s">
        <v>890</v>
      </c>
      <c r="I264" s="475">
        <v>6000</v>
      </c>
      <c r="J264" s="475">
        <v>4500</v>
      </c>
      <c r="K264" s="475"/>
      <c r="L264" s="475">
        <v>1500</v>
      </c>
      <c r="M264" s="475"/>
      <c r="N264" s="475"/>
      <c r="O264" s="475"/>
      <c r="P264" s="475"/>
      <c r="Q264" s="475"/>
      <c r="R264" s="477"/>
      <c r="S264" s="490" t="s">
        <v>101</v>
      </c>
      <c r="T264" s="491"/>
    </row>
    <row r="265" spans="1:20" s="35" customFormat="1" ht="14.25">
      <c r="A265" s="438" t="s">
        <v>891</v>
      </c>
      <c r="B265" s="474" t="s">
        <v>859</v>
      </c>
      <c r="C265" s="475"/>
      <c r="D265" s="433" t="s">
        <v>407</v>
      </c>
      <c r="E265" s="474"/>
      <c r="F265" s="475"/>
      <c r="G265" s="475" t="s">
        <v>751</v>
      </c>
      <c r="H265" s="438" t="s">
        <v>892</v>
      </c>
      <c r="I265" s="475">
        <v>2000</v>
      </c>
      <c r="J265" s="475">
        <v>1600</v>
      </c>
      <c r="K265" s="475"/>
      <c r="L265" s="475">
        <v>400</v>
      </c>
      <c r="M265" s="475"/>
      <c r="N265" s="475"/>
      <c r="O265" s="475"/>
      <c r="P265" s="475"/>
      <c r="Q265" s="475"/>
      <c r="R265" s="477"/>
      <c r="S265" s="490" t="s">
        <v>101</v>
      </c>
      <c r="T265" s="491"/>
    </row>
    <row r="266" spans="1:20" s="35" customFormat="1" ht="36">
      <c r="A266" s="438" t="s">
        <v>893</v>
      </c>
      <c r="B266" s="474" t="s">
        <v>10</v>
      </c>
      <c r="C266" s="475" t="s">
        <v>436</v>
      </c>
      <c r="D266" s="433" t="s">
        <v>407</v>
      </c>
      <c r="E266" s="474"/>
      <c r="F266" s="475" t="s">
        <v>361</v>
      </c>
      <c r="G266" s="475" t="s">
        <v>562</v>
      </c>
      <c r="H266" s="438" t="s">
        <v>894</v>
      </c>
      <c r="I266" s="475">
        <v>500</v>
      </c>
      <c r="J266" s="475">
        <v>400</v>
      </c>
      <c r="K266" s="475"/>
      <c r="L266" s="475">
        <v>100</v>
      </c>
      <c r="M266" s="475"/>
      <c r="N266" s="475"/>
      <c r="O266" s="475"/>
      <c r="P266" s="475"/>
      <c r="Q266" s="475"/>
      <c r="R266" s="477"/>
      <c r="S266" s="490" t="s">
        <v>101</v>
      </c>
      <c r="T266" s="491"/>
    </row>
    <row r="267" spans="1:20" s="35" customFormat="1" ht="15.75">
      <c r="A267" s="438" t="s">
        <v>895</v>
      </c>
      <c r="B267" s="607" t="s">
        <v>1526</v>
      </c>
      <c r="C267" s="475" t="s">
        <v>436</v>
      </c>
      <c r="D267" s="476" t="s">
        <v>464</v>
      </c>
      <c r="E267" s="474"/>
      <c r="F267" s="475" t="s">
        <v>361</v>
      </c>
      <c r="G267" s="475" t="s">
        <v>657</v>
      </c>
      <c r="H267" s="438" t="s">
        <v>896</v>
      </c>
      <c r="I267" s="475">
        <v>4000</v>
      </c>
      <c r="J267" s="475">
        <v>2800</v>
      </c>
      <c r="K267" s="475"/>
      <c r="L267" s="475">
        <v>1200</v>
      </c>
      <c r="M267" s="475"/>
      <c r="N267" s="475"/>
      <c r="O267" s="475"/>
      <c r="P267" s="475"/>
      <c r="Q267" s="475"/>
      <c r="R267" s="477"/>
      <c r="S267" s="490" t="s">
        <v>101</v>
      </c>
      <c r="T267" s="491"/>
    </row>
    <row r="268" spans="1:20" s="35" customFormat="1" ht="15.75">
      <c r="A268" s="438" t="s">
        <v>897</v>
      </c>
      <c r="B268" s="607" t="s">
        <v>1526</v>
      </c>
      <c r="C268" s="475" t="s">
        <v>436</v>
      </c>
      <c r="D268" s="476" t="s">
        <v>464</v>
      </c>
      <c r="E268" s="474"/>
      <c r="F268" s="475" t="s">
        <v>361</v>
      </c>
      <c r="G268" s="475" t="s">
        <v>877</v>
      </c>
      <c r="H268" s="438" t="s">
        <v>898</v>
      </c>
      <c r="I268" s="475">
        <v>1300</v>
      </c>
      <c r="J268" s="475">
        <v>910</v>
      </c>
      <c r="K268" s="475"/>
      <c r="L268" s="475">
        <v>390</v>
      </c>
      <c r="M268" s="475"/>
      <c r="N268" s="475"/>
      <c r="O268" s="475"/>
      <c r="P268" s="475"/>
      <c r="Q268" s="475"/>
      <c r="R268" s="477"/>
      <c r="S268" s="490" t="s">
        <v>101</v>
      </c>
      <c r="T268" s="491"/>
    </row>
    <row r="269" spans="1:20" s="206" customFormat="1" ht="36">
      <c r="A269" s="438" t="s">
        <v>899</v>
      </c>
      <c r="B269" s="475" t="s">
        <v>900</v>
      </c>
      <c r="C269" s="475" t="s">
        <v>436</v>
      </c>
      <c r="D269" s="477" t="s">
        <v>901</v>
      </c>
      <c r="E269" s="490" t="s">
        <v>746</v>
      </c>
      <c r="F269" s="475" t="s">
        <v>387</v>
      </c>
      <c r="G269" s="475" t="s">
        <v>717</v>
      </c>
      <c r="H269" s="438" t="s">
        <v>902</v>
      </c>
      <c r="I269" s="475">
        <v>2250</v>
      </c>
      <c r="J269" s="475">
        <v>1500</v>
      </c>
      <c r="K269" s="475">
        <v>500</v>
      </c>
      <c r="L269" s="475">
        <v>250</v>
      </c>
      <c r="M269" s="475"/>
      <c r="N269" s="475"/>
      <c r="O269" s="475"/>
      <c r="P269" s="475"/>
      <c r="Q269" s="475"/>
      <c r="R269" s="477"/>
      <c r="S269" s="490" t="s">
        <v>903</v>
      </c>
      <c r="T269" s="491"/>
    </row>
    <row r="270" spans="1:20" s="206" customFormat="1" ht="36">
      <c r="A270" s="438" t="s">
        <v>904</v>
      </c>
      <c r="B270" s="433" t="s">
        <v>905</v>
      </c>
      <c r="C270" s="433" t="s">
        <v>332</v>
      </c>
      <c r="D270" s="477" t="s">
        <v>901</v>
      </c>
      <c r="E270" s="490" t="s">
        <v>746</v>
      </c>
      <c r="F270" s="433" t="s">
        <v>361</v>
      </c>
      <c r="G270" s="475" t="s">
        <v>906</v>
      </c>
      <c r="H270" s="438" t="s">
        <v>907</v>
      </c>
      <c r="I270" s="433">
        <v>300</v>
      </c>
      <c r="J270" s="608"/>
      <c r="K270" s="433">
        <v>200</v>
      </c>
      <c r="L270" s="433">
        <v>100</v>
      </c>
      <c r="M270" s="475"/>
      <c r="N270" s="475"/>
      <c r="O270" s="475"/>
      <c r="P270" s="475"/>
      <c r="Q270" s="475"/>
      <c r="R270" s="477"/>
      <c r="S270" s="490" t="s">
        <v>903</v>
      </c>
      <c r="T270" s="491"/>
    </row>
    <row r="271" spans="1:20" s="206" customFormat="1" ht="24">
      <c r="A271" s="438" t="s">
        <v>908</v>
      </c>
      <c r="B271" s="475" t="s">
        <v>231</v>
      </c>
      <c r="C271" s="475" t="s">
        <v>332</v>
      </c>
      <c r="D271" s="477" t="s">
        <v>901</v>
      </c>
      <c r="E271" s="490" t="s">
        <v>746</v>
      </c>
      <c r="F271" s="475"/>
      <c r="G271" s="475" t="s">
        <v>362</v>
      </c>
      <c r="H271" s="438" t="s">
        <v>909</v>
      </c>
      <c r="I271" s="475">
        <v>5000</v>
      </c>
      <c r="J271" s="475"/>
      <c r="K271" s="475">
        <v>2500</v>
      </c>
      <c r="L271" s="475">
        <v>1000</v>
      </c>
      <c r="M271" s="475"/>
      <c r="N271" s="475">
        <v>1500</v>
      </c>
      <c r="O271" s="475"/>
      <c r="P271" s="475"/>
      <c r="Q271" s="475"/>
      <c r="R271" s="477"/>
      <c r="S271" s="490" t="s">
        <v>903</v>
      </c>
      <c r="T271" s="491"/>
    </row>
    <row r="272" spans="1:20" s="35" customFormat="1" ht="14.25">
      <c r="A272" s="145" t="s">
        <v>910</v>
      </c>
      <c r="B272" s="609"/>
      <c r="C272" s="465"/>
      <c r="D272" s="466"/>
      <c r="E272" s="464"/>
      <c r="F272" s="465"/>
      <c r="G272" s="465"/>
      <c r="H272" s="467"/>
      <c r="I272" s="465">
        <f>SUM(I273:I276)</f>
        <v>66200</v>
      </c>
      <c r="J272" s="465">
        <f>SUM(J273:J276)</f>
        <v>25500</v>
      </c>
      <c r="K272" s="465"/>
      <c r="L272" s="465">
        <f>SUM(L273:L276)</f>
        <v>40700</v>
      </c>
      <c r="M272" s="465"/>
      <c r="N272" s="465"/>
      <c r="O272" s="465"/>
      <c r="P272" s="465"/>
      <c r="Q272" s="465"/>
      <c r="R272" s="444"/>
      <c r="S272" s="443"/>
      <c r="T272" s="505"/>
    </row>
    <row r="273" spans="1:20" ht="24">
      <c r="A273" s="438" t="s">
        <v>911</v>
      </c>
      <c r="B273" s="477"/>
      <c r="C273" s="477" t="s">
        <v>360</v>
      </c>
      <c r="D273" s="434" t="s">
        <v>407</v>
      </c>
      <c r="E273" s="567"/>
      <c r="F273" s="477"/>
      <c r="G273" s="477" t="s">
        <v>361</v>
      </c>
      <c r="H273" s="438" t="s">
        <v>912</v>
      </c>
      <c r="I273" s="477">
        <v>16000</v>
      </c>
      <c r="J273" s="477">
        <v>10000</v>
      </c>
      <c r="K273" s="477"/>
      <c r="L273" s="477">
        <v>6000</v>
      </c>
      <c r="M273" s="477"/>
      <c r="N273" s="477"/>
      <c r="O273" s="477"/>
      <c r="P273" s="477"/>
      <c r="Q273" s="507"/>
      <c r="R273" s="479"/>
      <c r="S273" s="480"/>
      <c r="T273" s="509"/>
    </row>
    <row r="274" spans="1:20" ht="14.25">
      <c r="A274" s="438" t="s">
        <v>913</v>
      </c>
      <c r="B274" s="477" t="s">
        <v>10</v>
      </c>
      <c r="C274" s="477" t="s">
        <v>360</v>
      </c>
      <c r="D274" s="434" t="s">
        <v>407</v>
      </c>
      <c r="E274" s="567"/>
      <c r="F274" s="477"/>
      <c r="G274" s="477" t="s">
        <v>361</v>
      </c>
      <c r="H274" s="438" t="s">
        <v>914</v>
      </c>
      <c r="I274" s="477">
        <v>1000</v>
      </c>
      <c r="J274" s="477">
        <v>500</v>
      </c>
      <c r="K274" s="477"/>
      <c r="L274" s="477">
        <v>500</v>
      </c>
      <c r="M274" s="477"/>
      <c r="N274" s="477"/>
      <c r="O274" s="477"/>
      <c r="P274" s="477"/>
      <c r="Q274" s="507"/>
      <c r="R274" s="479"/>
      <c r="S274" s="480"/>
      <c r="T274" s="509"/>
    </row>
    <row r="275" spans="1:20" ht="36">
      <c r="A275" s="438" t="s">
        <v>915</v>
      </c>
      <c r="B275" s="477" t="s">
        <v>10</v>
      </c>
      <c r="C275" s="477" t="s">
        <v>360</v>
      </c>
      <c r="D275" s="434" t="s">
        <v>407</v>
      </c>
      <c r="E275" s="567"/>
      <c r="F275" s="477"/>
      <c r="G275" s="477" t="s">
        <v>361</v>
      </c>
      <c r="H275" s="438" t="s">
        <v>916</v>
      </c>
      <c r="I275" s="477">
        <v>17200</v>
      </c>
      <c r="J275" s="477">
        <v>5000</v>
      </c>
      <c r="K275" s="477"/>
      <c r="L275" s="477">
        <v>12200</v>
      </c>
      <c r="M275" s="477"/>
      <c r="N275" s="477"/>
      <c r="O275" s="477"/>
      <c r="P275" s="477"/>
      <c r="Q275" s="507"/>
      <c r="R275" s="479"/>
      <c r="S275" s="480"/>
      <c r="T275" s="509"/>
    </row>
    <row r="276" spans="1:20" ht="14.25">
      <c r="A276" s="438" t="s">
        <v>917</v>
      </c>
      <c r="B276" s="477" t="s">
        <v>10</v>
      </c>
      <c r="C276" s="477" t="s">
        <v>360</v>
      </c>
      <c r="D276" s="434" t="s">
        <v>407</v>
      </c>
      <c r="E276" s="567"/>
      <c r="F276" s="477"/>
      <c r="G276" s="477" t="s">
        <v>361</v>
      </c>
      <c r="H276" s="438" t="s">
        <v>918</v>
      </c>
      <c r="I276" s="477">
        <v>32000</v>
      </c>
      <c r="J276" s="477">
        <v>10000</v>
      </c>
      <c r="K276" s="477"/>
      <c r="L276" s="477">
        <v>22000</v>
      </c>
      <c r="M276" s="477"/>
      <c r="N276" s="477"/>
      <c r="O276" s="477"/>
      <c r="P276" s="477"/>
      <c r="Q276" s="507"/>
      <c r="R276" s="479"/>
      <c r="S276" s="480"/>
      <c r="T276" s="509"/>
    </row>
    <row r="277" spans="1:20" s="242" customFormat="1" ht="14.25">
      <c r="A277" s="145" t="s">
        <v>919</v>
      </c>
      <c r="B277" s="444"/>
      <c r="C277" s="444"/>
      <c r="D277" s="444"/>
      <c r="E277" s="443"/>
      <c r="F277" s="444"/>
      <c r="G277" s="444"/>
      <c r="H277" s="467"/>
      <c r="I277" s="444">
        <f>SUM(I278:I287)</f>
        <v>92200</v>
      </c>
      <c r="J277" s="444">
        <f>SUM(J278:J287)</f>
        <v>16600</v>
      </c>
      <c r="K277" s="444">
        <f>SUM(K278:K287)</f>
        <v>21100</v>
      </c>
      <c r="L277" s="444">
        <f>SUM(L278:L287)</f>
        <v>52500</v>
      </c>
      <c r="M277" s="444">
        <f>SUM(M278:M287)</f>
        <v>2000</v>
      </c>
      <c r="N277" s="444"/>
      <c r="O277" s="444"/>
      <c r="P277" s="444"/>
      <c r="Q277" s="463"/>
      <c r="R277" s="463"/>
      <c r="S277" s="443"/>
      <c r="T277" s="463"/>
    </row>
    <row r="278" spans="1:20" ht="14.25">
      <c r="A278" s="438" t="s">
        <v>920</v>
      </c>
      <c r="B278" s="477"/>
      <c r="C278" s="477" t="s">
        <v>332</v>
      </c>
      <c r="D278" s="434" t="s">
        <v>407</v>
      </c>
      <c r="E278" s="567"/>
      <c r="F278" s="477" t="s">
        <v>361</v>
      </c>
      <c r="G278" s="477"/>
      <c r="H278" s="438" t="s">
        <v>921</v>
      </c>
      <c r="I278" s="477">
        <v>18000</v>
      </c>
      <c r="J278" s="477"/>
      <c r="K278" s="477">
        <v>3000</v>
      </c>
      <c r="L278" s="477">
        <v>15000</v>
      </c>
      <c r="M278" s="477"/>
      <c r="N278" s="477"/>
      <c r="O278" s="477"/>
      <c r="P278" s="477"/>
      <c r="Q278" s="479"/>
      <c r="R278" s="479"/>
      <c r="S278" s="480"/>
      <c r="T278" s="485"/>
    </row>
    <row r="279" spans="1:20" ht="14.25">
      <c r="A279" s="438" t="s">
        <v>922</v>
      </c>
      <c r="B279" s="477" t="s">
        <v>10</v>
      </c>
      <c r="C279" s="477" t="s">
        <v>360</v>
      </c>
      <c r="D279" s="434" t="s">
        <v>407</v>
      </c>
      <c r="E279" s="567"/>
      <c r="F279" s="477" t="s">
        <v>361</v>
      </c>
      <c r="G279" s="477"/>
      <c r="H279" s="438" t="s">
        <v>923</v>
      </c>
      <c r="I279" s="477">
        <v>6000</v>
      </c>
      <c r="J279" s="477">
        <v>2000</v>
      </c>
      <c r="K279" s="477"/>
      <c r="L279" s="477">
        <v>4000</v>
      </c>
      <c r="M279" s="477"/>
      <c r="N279" s="477"/>
      <c r="O279" s="477"/>
      <c r="P279" s="477"/>
      <c r="Q279" s="479"/>
      <c r="R279" s="479"/>
      <c r="S279" s="480"/>
      <c r="T279" s="485"/>
    </row>
    <row r="280" spans="1:20" ht="24">
      <c r="A280" s="438" t="s">
        <v>924</v>
      </c>
      <c r="B280" s="477" t="s">
        <v>10</v>
      </c>
      <c r="C280" s="477" t="s">
        <v>332</v>
      </c>
      <c r="D280" s="434" t="s">
        <v>407</v>
      </c>
      <c r="E280" s="567"/>
      <c r="F280" s="477" t="s">
        <v>361</v>
      </c>
      <c r="G280" s="477"/>
      <c r="H280" s="438" t="s">
        <v>925</v>
      </c>
      <c r="I280" s="477">
        <v>25000</v>
      </c>
      <c r="J280" s="477"/>
      <c r="K280" s="477">
        <v>5000</v>
      </c>
      <c r="L280" s="477">
        <v>20000</v>
      </c>
      <c r="M280" s="477"/>
      <c r="N280" s="477"/>
      <c r="O280" s="477"/>
      <c r="P280" s="477"/>
      <c r="Q280" s="479"/>
      <c r="R280" s="479"/>
      <c r="S280" s="480"/>
      <c r="T280" s="485"/>
    </row>
    <row r="281" spans="1:20" s="222" customFormat="1" ht="13.5">
      <c r="A281" s="438" t="s">
        <v>926</v>
      </c>
      <c r="B281" s="477" t="s">
        <v>231</v>
      </c>
      <c r="C281" s="477" t="s">
        <v>360</v>
      </c>
      <c r="D281" s="434" t="s">
        <v>407</v>
      </c>
      <c r="E281" s="370"/>
      <c r="F281" s="477" t="s">
        <v>361</v>
      </c>
      <c r="G281" s="477" t="s">
        <v>927</v>
      </c>
      <c r="H281" s="438" t="s">
        <v>928</v>
      </c>
      <c r="I281" s="477">
        <v>1500</v>
      </c>
      <c r="J281" s="477">
        <v>500</v>
      </c>
      <c r="K281" s="477">
        <v>500</v>
      </c>
      <c r="L281" s="477">
        <v>500</v>
      </c>
      <c r="M281" s="477"/>
      <c r="N281" s="477"/>
      <c r="O281" s="477"/>
      <c r="P281" s="477"/>
      <c r="Q281" s="138"/>
      <c r="R281" s="138"/>
      <c r="S281" s="372"/>
      <c r="T281" s="221"/>
    </row>
    <row r="282" spans="1:20" s="222" customFormat="1" ht="24">
      <c r="A282" s="438" t="s">
        <v>929</v>
      </c>
      <c r="B282" s="477" t="s">
        <v>133</v>
      </c>
      <c r="C282" s="477" t="s">
        <v>360</v>
      </c>
      <c r="D282" s="434" t="s">
        <v>407</v>
      </c>
      <c r="E282" s="370"/>
      <c r="F282" s="477" t="s">
        <v>361</v>
      </c>
      <c r="G282" s="477" t="s">
        <v>927</v>
      </c>
      <c r="H282" s="438" t="s">
        <v>930</v>
      </c>
      <c r="I282" s="477">
        <v>1500</v>
      </c>
      <c r="J282" s="477"/>
      <c r="K282" s="477"/>
      <c r="L282" s="477"/>
      <c r="M282" s="477">
        <v>1500</v>
      </c>
      <c r="N282" s="477"/>
      <c r="O282" s="477"/>
      <c r="P282" s="477"/>
      <c r="Q282" s="138"/>
      <c r="R282" s="138"/>
      <c r="S282" s="372"/>
      <c r="T282" s="221"/>
    </row>
    <row r="283" spans="1:20" s="222" customFormat="1" ht="13.5">
      <c r="A283" s="438" t="s">
        <v>931</v>
      </c>
      <c r="B283" s="477" t="s">
        <v>10</v>
      </c>
      <c r="C283" s="477" t="s">
        <v>360</v>
      </c>
      <c r="D283" s="434" t="s">
        <v>407</v>
      </c>
      <c r="E283" s="370"/>
      <c r="F283" s="477" t="s">
        <v>361</v>
      </c>
      <c r="G283" s="477" t="s">
        <v>927</v>
      </c>
      <c r="H283" s="438" t="s">
        <v>932</v>
      </c>
      <c r="I283" s="477">
        <v>7300</v>
      </c>
      <c r="J283" s="477">
        <v>3000</v>
      </c>
      <c r="K283" s="477">
        <v>2000</v>
      </c>
      <c r="L283" s="477">
        <v>2300</v>
      </c>
      <c r="M283" s="477"/>
      <c r="N283" s="477"/>
      <c r="O283" s="477"/>
      <c r="P283" s="477"/>
      <c r="Q283" s="138"/>
      <c r="R283" s="138"/>
      <c r="S283" s="372"/>
      <c r="T283" s="221"/>
    </row>
    <row r="284" spans="1:20" s="222" customFormat="1" ht="13.5">
      <c r="A284" s="438" t="s">
        <v>933</v>
      </c>
      <c r="B284" s="477" t="s">
        <v>231</v>
      </c>
      <c r="C284" s="477" t="s">
        <v>360</v>
      </c>
      <c r="D284" s="434" t="s">
        <v>407</v>
      </c>
      <c r="E284" s="370"/>
      <c r="F284" s="477" t="s">
        <v>361</v>
      </c>
      <c r="G284" s="477" t="s">
        <v>927</v>
      </c>
      <c r="H284" s="438" t="s">
        <v>934</v>
      </c>
      <c r="I284" s="477">
        <v>500</v>
      </c>
      <c r="J284" s="477"/>
      <c r="K284" s="477"/>
      <c r="L284" s="477"/>
      <c r="M284" s="477">
        <v>500</v>
      </c>
      <c r="N284" s="477"/>
      <c r="O284" s="477"/>
      <c r="P284" s="477"/>
      <c r="Q284" s="138"/>
      <c r="R284" s="138"/>
      <c r="S284" s="372"/>
      <c r="T284" s="221"/>
    </row>
    <row r="285" spans="1:20" ht="24">
      <c r="A285" s="438" t="s">
        <v>935</v>
      </c>
      <c r="B285" s="477" t="s">
        <v>10</v>
      </c>
      <c r="C285" s="477" t="s">
        <v>360</v>
      </c>
      <c r="D285" s="434" t="s">
        <v>407</v>
      </c>
      <c r="E285" s="567"/>
      <c r="F285" s="477" t="s">
        <v>361</v>
      </c>
      <c r="G285" s="429" t="s">
        <v>479</v>
      </c>
      <c r="H285" s="438" t="s">
        <v>936</v>
      </c>
      <c r="I285" s="477">
        <v>300</v>
      </c>
      <c r="J285" s="477">
        <v>100</v>
      </c>
      <c r="K285" s="477">
        <v>100</v>
      </c>
      <c r="L285" s="477">
        <v>100</v>
      </c>
      <c r="M285" s="477"/>
      <c r="N285" s="477"/>
      <c r="O285" s="477"/>
      <c r="P285" s="477"/>
      <c r="Q285" s="479"/>
      <c r="R285" s="479"/>
      <c r="S285" s="480"/>
      <c r="T285" s="485"/>
    </row>
    <row r="286" spans="1:20" ht="14.25">
      <c r="A286" s="438" t="s">
        <v>937</v>
      </c>
      <c r="B286" s="477" t="s">
        <v>10</v>
      </c>
      <c r="C286" s="477" t="s">
        <v>360</v>
      </c>
      <c r="D286" s="434" t="s">
        <v>407</v>
      </c>
      <c r="E286" s="567"/>
      <c r="F286" s="477" t="s">
        <v>361</v>
      </c>
      <c r="G286" s="429" t="s">
        <v>479</v>
      </c>
      <c r="H286" s="438" t="s">
        <v>938</v>
      </c>
      <c r="I286" s="477">
        <v>2100</v>
      </c>
      <c r="J286" s="477">
        <v>1000</v>
      </c>
      <c r="K286" s="477">
        <v>500</v>
      </c>
      <c r="L286" s="477">
        <v>600</v>
      </c>
      <c r="M286" s="477"/>
      <c r="N286" s="477"/>
      <c r="O286" s="477"/>
      <c r="P286" s="477"/>
      <c r="Q286" s="479"/>
      <c r="R286" s="479"/>
      <c r="S286" s="480"/>
      <c r="T286" s="485"/>
    </row>
    <row r="287" spans="1:20" ht="14.25">
      <c r="A287" s="438" t="s">
        <v>939</v>
      </c>
      <c r="B287" s="477" t="s">
        <v>10</v>
      </c>
      <c r="C287" s="477" t="s">
        <v>360</v>
      </c>
      <c r="D287" s="434" t="s">
        <v>407</v>
      </c>
      <c r="E287" s="567"/>
      <c r="F287" s="477" t="s">
        <v>361</v>
      </c>
      <c r="G287" s="429" t="s">
        <v>479</v>
      </c>
      <c r="H287" s="438" t="s">
        <v>940</v>
      </c>
      <c r="I287" s="477">
        <v>30000</v>
      </c>
      <c r="J287" s="477">
        <v>10000</v>
      </c>
      <c r="K287" s="477">
        <v>10000</v>
      </c>
      <c r="L287" s="477">
        <v>10000</v>
      </c>
      <c r="M287" s="477"/>
      <c r="N287" s="477"/>
      <c r="O287" s="477"/>
      <c r="P287" s="477"/>
      <c r="Q287" s="479"/>
      <c r="R287" s="479"/>
      <c r="S287" s="480"/>
      <c r="T287" s="485"/>
    </row>
    <row r="288" spans="1:20" s="242" customFormat="1" ht="14.25">
      <c r="A288" s="145" t="s">
        <v>941</v>
      </c>
      <c r="B288" s="443"/>
      <c r="C288" s="444"/>
      <c r="D288" s="445"/>
      <c r="E288" s="443"/>
      <c r="F288" s="444"/>
      <c r="G288" s="444"/>
      <c r="H288" s="467"/>
      <c r="I288" s="444"/>
      <c r="J288" s="444"/>
      <c r="K288" s="444"/>
      <c r="L288" s="444"/>
      <c r="M288" s="444"/>
      <c r="N288" s="444"/>
      <c r="O288" s="444"/>
      <c r="P288" s="444"/>
      <c r="Q288" s="444"/>
      <c r="R288" s="444"/>
      <c r="S288" s="443"/>
      <c r="T288" s="463"/>
    </row>
    <row r="289" spans="1:20" ht="24">
      <c r="A289" s="438" t="s">
        <v>942</v>
      </c>
      <c r="B289" s="438" t="s">
        <v>10</v>
      </c>
      <c r="C289" s="477" t="s">
        <v>360</v>
      </c>
      <c r="D289" s="434" t="s">
        <v>407</v>
      </c>
      <c r="E289" s="610"/>
      <c r="F289" s="477"/>
      <c r="G289" s="429" t="s">
        <v>479</v>
      </c>
      <c r="H289" s="438" t="s">
        <v>943</v>
      </c>
      <c r="I289" s="477">
        <v>14300</v>
      </c>
      <c r="J289" s="477">
        <v>5000</v>
      </c>
      <c r="K289" s="477">
        <v>5000</v>
      </c>
      <c r="L289" s="477">
        <v>4300</v>
      </c>
      <c r="M289" s="477"/>
      <c r="N289" s="477"/>
      <c r="O289" s="477"/>
      <c r="P289" s="477"/>
      <c r="Q289" s="479"/>
      <c r="R289" s="479"/>
      <c r="S289" s="480"/>
      <c r="T289" s="485"/>
    </row>
    <row r="290" spans="1:20" ht="14.25">
      <c r="A290" s="145" t="s">
        <v>944</v>
      </c>
      <c r="B290" s="519"/>
      <c r="C290" s="463"/>
      <c r="D290" s="520"/>
      <c r="E290" s="519"/>
      <c r="F290" s="463"/>
      <c r="G290" s="463"/>
      <c r="H290" s="462"/>
      <c r="I290" s="463">
        <f>SUM(I291:I298)</f>
        <v>228035</v>
      </c>
      <c r="J290" s="463">
        <f>SUM(J291:J298)</f>
        <v>126172</v>
      </c>
      <c r="K290" s="463">
        <f>SUM(K291:K298)</f>
        <v>98567</v>
      </c>
      <c r="L290" s="463">
        <f>SUM(L291:L298)</f>
        <v>3296</v>
      </c>
      <c r="M290" s="463"/>
      <c r="N290" s="463"/>
      <c r="O290" s="463"/>
      <c r="P290" s="463"/>
      <c r="Q290" s="463"/>
      <c r="R290" s="463"/>
      <c r="S290" s="443"/>
      <c r="T290" s="463"/>
    </row>
    <row r="291" spans="1:20" s="35" customFormat="1" ht="14.25">
      <c r="A291" s="438" t="s">
        <v>945</v>
      </c>
      <c r="B291" s="469" t="s">
        <v>113</v>
      </c>
      <c r="C291" s="433" t="s">
        <v>360</v>
      </c>
      <c r="D291" s="470" t="s">
        <v>464</v>
      </c>
      <c r="E291" s="469"/>
      <c r="F291" s="433" t="s">
        <v>361</v>
      </c>
      <c r="G291" s="433" t="s">
        <v>362</v>
      </c>
      <c r="H291" s="431" t="s">
        <v>946</v>
      </c>
      <c r="I291" s="433">
        <v>215552</v>
      </c>
      <c r="J291" s="433">
        <v>121974</v>
      </c>
      <c r="K291" s="433">
        <v>93578</v>
      </c>
      <c r="L291" s="433"/>
      <c r="M291" s="433"/>
      <c r="N291" s="433"/>
      <c r="O291" s="433"/>
      <c r="P291" s="433"/>
      <c r="Q291" s="433"/>
      <c r="R291" s="433" t="s">
        <v>521</v>
      </c>
      <c r="S291" s="469" t="s">
        <v>947</v>
      </c>
      <c r="T291" s="434"/>
    </row>
    <row r="292" spans="1:20" s="35" customFormat="1" ht="24">
      <c r="A292" s="438" t="s">
        <v>948</v>
      </c>
      <c r="B292" s="607" t="s">
        <v>1526</v>
      </c>
      <c r="C292" s="475" t="s">
        <v>436</v>
      </c>
      <c r="D292" s="476">
        <v>0.2</v>
      </c>
      <c r="E292" s="474">
        <v>0.2</v>
      </c>
      <c r="F292" s="475" t="s">
        <v>361</v>
      </c>
      <c r="G292" s="475" t="s">
        <v>362</v>
      </c>
      <c r="H292" s="438" t="s">
        <v>949</v>
      </c>
      <c r="I292" s="475">
        <v>680</v>
      </c>
      <c r="J292" s="475">
        <v>340</v>
      </c>
      <c r="K292" s="475">
        <v>170</v>
      </c>
      <c r="L292" s="475">
        <v>170</v>
      </c>
      <c r="M292" s="475"/>
      <c r="N292" s="475"/>
      <c r="O292" s="475"/>
      <c r="P292" s="475"/>
      <c r="Q292" s="475"/>
      <c r="R292" s="477" t="s">
        <v>950</v>
      </c>
      <c r="S292" s="490" t="s">
        <v>951</v>
      </c>
      <c r="T292" s="491"/>
    </row>
    <row r="293" spans="1:20" s="35" customFormat="1" ht="24">
      <c r="A293" s="438" t="s">
        <v>952</v>
      </c>
      <c r="B293" s="607" t="s">
        <v>1526</v>
      </c>
      <c r="C293" s="475" t="s">
        <v>436</v>
      </c>
      <c r="D293" s="476">
        <v>0.25</v>
      </c>
      <c r="E293" s="474">
        <v>0.25</v>
      </c>
      <c r="F293" s="475" t="s">
        <v>361</v>
      </c>
      <c r="G293" s="475" t="s">
        <v>388</v>
      </c>
      <c r="H293" s="438" t="s">
        <v>953</v>
      </c>
      <c r="I293" s="475">
        <v>2500</v>
      </c>
      <c r="J293" s="475">
        <v>1500</v>
      </c>
      <c r="K293" s="475">
        <v>500</v>
      </c>
      <c r="L293" s="475">
        <v>500</v>
      </c>
      <c r="M293" s="475"/>
      <c r="N293" s="475"/>
      <c r="O293" s="475"/>
      <c r="P293" s="475"/>
      <c r="Q293" s="475"/>
      <c r="R293" s="477" t="s">
        <v>954</v>
      </c>
      <c r="S293" s="490" t="s">
        <v>951</v>
      </c>
      <c r="T293" s="491"/>
    </row>
    <row r="294" spans="1:20" s="35" customFormat="1" ht="24">
      <c r="A294" s="438" t="s">
        <v>955</v>
      </c>
      <c r="B294" s="474" t="s">
        <v>10</v>
      </c>
      <c r="C294" s="475" t="s">
        <v>436</v>
      </c>
      <c r="D294" s="476">
        <v>1.2</v>
      </c>
      <c r="E294" s="474">
        <v>1.2</v>
      </c>
      <c r="F294" s="475" t="s">
        <v>361</v>
      </c>
      <c r="G294" s="475" t="s">
        <v>362</v>
      </c>
      <c r="H294" s="438" t="s">
        <v>956</v>
      </c>
      <c r="I294" s="475">
        <v>1800</v>
      </c>
      <c r="J294" s="475">
        <v>900</v>
      </c>
      <c r="K294" s="475">
        <v>450</v>
      </c>
      <c r="L294" s="475">
        <v>450</v>
      </c>
      <c r="M294" s="475"/>
      <c r="N294" s="475"/>
      <c r="O294" s="475"/>
      <c r="P294" s="475"/>
      <c r="Q294" s="475"/>
      <c r="R294" s="477" t="s">
        <v>957</v>
      </c>
      <c r="S294" s="490" t="s">
        <v>951</v>
      </c>
      <c r="T294" s="491"/>
    </row>
    <row r="295" spans="1:20" s="206" customFormat="1" ht="12">
      <c r="A295" s="438" t="s">
        <v>958</v>
      </c>
      <c r="B295" s="474" t="s">
        <v>231</v>
      </c>
      <c r="C295" s="475" t="s">
        <v>436</v>
      </c>
      <c r="D295" s="476">
        <v>0.72</v>
      </c>
      <c r="E295" s="474">
        <v>0.72</v>
      </c>
      <c r="F295" s="475"/>
      <c r="G295" s="475" t="s">
        <v>362</v>
      </c>
      <c r="H295" s="438" t="s">
        <v>959</v>
      </c>
      <c r="I295" s="475">
        <v>2916</v>
      </c>
      <c r="J295" s="475">
        <v>1458</v>
      </c>
      <c r="K295" s="475">
        <v>729</v>
      </c>
      <c r="L295" s="475">
        <v>729</v>
      </c>
      <c r="M295" s="475"/>
      <c r="N295" s="475"/>
      <c r="O295" s="475"/>
      <c r="P295" s="475"/>
      <c r="Q295" s="475"/>
      <c r="R295" s="477" t="s">
        <v>960</v>
      </c>
      <c r="S295" s="490" t="s">
        <v>951</v>
      </c>
      <c r="T295" s="491"/>
    </row>
    <row r="296" spans="1:20" s="90" customFormat="1" ht="24">
      <c r="A296" s="495" t="s">
        <v>961</v>
      </c>
      <c r="B296" s="607" t="s">
        <v>1526</v>
      </c>
      <c r="C296" s="611" t="s">
        <v>332</v>
      </c>
      <c r="D296" s="479">
        <v>0.25</v>
      </c>
      <c r="E296" s="480">
        <v>0.25</v>
      </c>
      <c r="F296" s="479" t="s">
        <v>361</v>
      </c>
      <c r="G296" s="495" t="s">
        <v>401</v>
      </c>
      <c r="H296" s="430" t="s">
        <v>962</v>
      </c>
      <c r="I296" s="479">
        <v>3187</v>
      </c>
      <c r="J296" s="479"/>
      <c r="K296" s="479">
        <v>2000</v>
      </c>
      <c r="L296" s="479">
        <v>1187</v>
      </c>
      <c r="M296" s="479"/>
      <c r="N296" s="495"/>
      <c r="O296" s="495"/>
      <c r="P296" s="495"/>
      <c r="Q296" s="495"/>
      <c r="R296" s="495"/>
      <c r="S296" s="612" t="s">
        <v>41</v>
      </c>
      <c r="T296" s="495"/>
    </row>
    <row r="297" spans="1:20" s="90" customFormat="1" ht="24">
      <c r="A297" s="495" t="s">
        <v>963</v>
      </c>
      <c r="B297" s="607" t="s">
        <v>1526</v>
      </c>
      <c r="C297" s="611" t="s">
        <v>332</v>
      </c>
      <c r="D297" s="479">
        <v>0.2</v>
      </c>
      <c r="E297" s="480">
        <v>0.2</v>
      </c>
      <c r="F297" s="479" t="s">
        <v>361</v>
      </c>
      <c r="G297" s="495" t="s">
        <v>717</v>
      </c>
      <c r="H297" s="430" t="s">
        <v>964</v>
      </c>
      <c r="I297" s="479">
        <v>400</v>
      </c>
      <c r="J297" s="479"/>
      <c r="K297" s="479">
        <v>240</v>
      </c>
      <c r="L297" s="479">
        <v>160</v>
      </c>
      <c r="M297" s="479"/>
      <c r="N297" s="495"/>
      <c r="O297" s="495"/>
      <c r="P297" s="495"/>
      <c r="Q297" s="495"/>
      <c r="R297" s="495"/>
      <c r="S297" s="612" t="s">
        <v>41</v>
      </c>
      <c r="T297" s="495"/>
    </row>
    <row r="298" spans="1:20" s="90" customFormat="1" ht="24">
      <c r="A298" s="495" t="s">
        <v>965</v>
      </c>
      <c r="B298" s="607" t="s">
        <v>1526</v>
      </c>
      <c r="C298" s="611" t="s">
        <v>332</v>
      </c>
      <c r="D298" s="479">
        <v>0.2</v>
      </c>
      <c r="E298" s="480">
        <v>0.2</v>
      </c>
      <c r="F298" s="479" t="s">
        <v>361</v>
      </c>
      <c r="G298" s="495" t="s">
        <v>388</v>
      </c>
      <c r="H298" s="430" t="s">
        <v>966</v>
      </c>
      <c r="I298" s="479">
        <v>1000</v>
      </c>
      <c r="J298" s="479"/>
      <c r="K298" s="479">
        <v>900</v>
      </c>
      <c r="L298" s="479">
        <v>100</v>
      </c>
      <c r="M298" s="479"/>
      <c r="N298" s="495"/>
      <c r="O298" s="495"/>
      <c r="P298" s="495"/>
      <c r="Q298" s="495"/>
      <c r="R298" s="495"/>
      <c r="S298" s="612" t="s">
        <v>41</v>
      </c>
      <c r="T298" s="495"/>
    </row>
    <row r="299" spans="1:20" ht="14.25">
      <c r="A299" s="145" t="s">
        <v>967</v>
      </c>
      <c r="B299" s="519"/>
      <c r="C299" s="463"/>
      <c r="D299" s="520"/>
      <c r="E299" s="519"/>
      <c r="F299" s="460"/>
      <c r="G299" s="460"/>
      <c r="H299" s="462"/>
      <c r="I299" s="460"/>
      <c r="J299" s="460"/>
      <c r="K299" s="460"/>
      <c r="L299" s="460"/>
      <c r="M299" s="460"/>
      <c r="N299" s="460"/>
      <c r="O299" s="460"/>
      <c r="P299" s="460"/>
      <c r="Q299" s="460"/>
      <c r="R299" s="463"/>
      <c r="S299" s="443"/>
      <c r="T299" s="316"/>
    </row>
    <row r="300" spans="1:20" ht="14.25">
      <c r="A300" s="145" t="s">
        <v>968</v>
      </c>
      <c r="B300" s="519"/>
      <c r="C300" s="463"/>
      <c r="D300" s="520"/>
      <c r="E300" s="519"/>
      <c r="F300" s="460"/>
      <c r="G300" s="460"/>
      <c r="H300" s="462"/>
      <c r="I300" s="460">
        <f>SUM(I301:I304)</f>
        <v>1370</v>
      </c>
      <c r="J300" s="460">
        <f>SUM(J301:J304)</f>
        <v>1280</v>
      </c>
      <c r="K300" s="460">
        <f>SUM(K301:K304)</f>
        <v>45</v>
      </c>
      <c r="L300" s="460">
        <f>SUM(L301:L304)</f>
        <v>45</v>
      </c>
      <c r="M300" s="460"/>
      <c r="N300" s="460"/>
      <c r="O300" s="460"/>
      <c r="P300" s="460"/>
      <c r="Q300" s="460"/>
      <c r="R300" s="463"/>
      <c r="S300" s="443"/>
      <c r="T300" s="316"/>
    </row>
    <row r="301" spans="1:20" s="35" customFormat="1" ht="14.25">
      <c r="A301" s="431" t="s">
        <v>969</v>
      </c>
      <c r="B301" s="469" t="s">
        <v>141</v>
      </c>
      <c r="C301" s="433" t="s">
        <v>436</v>
      </c>
      <c r="D301" s="470">
        <v>0.15</v>
      </c>
      <c r="E301" s="469">
        <v>0.15</v>
      </c>
      <c r="F301" s="433" t="s">
        <v>361</v>
      </c>
      <c r="G301" s="433" t="s">
        <v>388</v>
      </c>
      <c r="H301" s="431" t="s">
        <v>970</v>
      </c>
      <c r="I301" s="433">
        <v>270</v>
      </c>
      <c r="J301" s="507">
        <v>270</v>
      </c>
      <c r="K301" s="507">
        <v>0</v>
      </c>
      <c r="L301" s="475">
        <v>0</v>
      </c>
      <c r="M301" s="475">
        <v>0</v>
      </c>
      <c r="N301" s="507">
        <v>0</v>
      </c>
      <c r="O301" s="475"/>
      <c r="P301" s="507"/>
      <c r="Q301" s="507"/>
      <c r="R301" s="479" t="s">
        <v>971</v>
      </c>
      <c r="S301" s="480" t="s">
        <v>13</v>
      </c>
      <c r="T301" s="428"/>
    </row>
    <row r="302" spans="1:20" s="35" customFormat="1" ht="14.25">
      <c r="A302" s="431" t="s">
        <v>972</v>
      </c>
      <c r="B302" s="435" t="s">
        <v>141</v>
      </c>
      <c r="C302" s="433" t="s">
        <v>436</v>
      </c>
      <c r="D302" s="436" t="s">
        <v>464</v>
      </c>
      <c r="E302" s="435">
        <v>0.02</v>
      </c>
      <c r="F302" s="428" t="s">
        <v>361</v>
      </c>
      <c r="G302" s="428" t="s">
        <v>362</v>
      </c>
      <c r="H302" s="431" t="s">
        <v>973</v>
      </c>
      <c r="I302" s="428">
        <v>200</v>
      </c>
      <c r="J302" s="428">
        <v>200</v>
      </c>
      <c r="K302" s="428">
        <v>0</v>
      </c>
      <c r="L302" s="428">
        <v>0</v>
      </c>
      <c r="M302" s="428">
        <v>0</v>
      </c>
      <c r="N302" s="428">
        <v>0</v>
      </c>
      <c r="O302" s="428"/>
      <c r="P302" s="428"/>
      <c r="Q302" s="428"/>
      <c r="R302" s="428" t="s">
        <v>974</v>
      </c>
      <c r="S302" s="435" t="s">
        <v>13</v>
      </c>
      <c r="T302" s="428"/>
    </row>
    <row r="303" spans="1:20" s="35" customFormat="1" ht="14.25">
      <c r="A303" s="431" t="s">
        <v>975</v>
      </c>
      <c r="B303" s="469" t="s">
        <v>141</v>
      </c>
      <c r="C303" s="433" t="s">
        <v>436</v>
      </c>
      <c r="D303" s="470">
        <v>1.2</v>
      </c>
      <c r="E303" s="469">
        <v>1.2</v>
      </c>
      <c r="F303" s="433" t="s">
        <v>361</v>
      </c>
      <c r="G303" s="433" t="s">
        <v>388</v>
      </c>
      <c r="H303" s="431" t="s">
        <v>976</v>
      </c>
      <c r="I303" s="433">
        <v>720</v>
      </c>
      <c r="J303" s="507">
        <v>720</v>
      </c>
      <c r="K303" s="507">
        <v>0</v>
      </c>
      <c r="L303" s="475">
        <v>0</v>
      </c>
      <c r="M303" s="475">
        <v>0</v>
      </c>
      <c r="N303" s="507">
        <v>0</v>
      </c>
      <c r="O303" s="475"/>
      <c r="P303" s="507"/>
      <c r="Q303" s="507"/>
      <c r="R303" s="479" t="s">
        <v>977</v>
      </c>
      <c r="S303" s="480" t="s">
        <v>13</v>
      </c>
      <c r="T303" s="428"/>
    </row>
    <row r="304" spans="1:20" s="35" customFormat="1" ht="14.25">
      <c r="A304" s="429" t="s">
        <v>978</v>
      </c>
      <c r="B304" s="469" t="s">
        <v>141</v>
      </c>
      <c r="C304" s="433" t="s">
        <v>436</v>
      </c>
      <c r="D304" s="470">
        <v>0.03</v>
      </c>
      <c r="E304" s="469">
        <v>0.03</v>
      </c>
      <c r="F304" s="433" t="s">
        <v>361</v>
      </c>
      <c r="G304" s="475" t="s">
        <v>388</v>
      </c>
      <c r="H304" s="431" t="s">
        <v>979</v>
      </c>
      <c r="I304" s="433">
        <v>180</v>
      </c>
      <c r="J304" s="433">
        <v>90</v>
      </c>
      <c r="K304" s="433">
        <v>45</v>
      </c>
      <c r="L304" s="433">
        <v>45</v>
      </c>
      <c r="M304" s="433"/>
      <c r="N304" s="433"/>
      <c r="O304" s="433"/>
      <c r="P304" s="433"/>
      <c r="Q304" s="433"/>
      <c r="R304" s="479" t="s">
        <v>980</v>
      </c>
      <c r="S304" s="490" t="s">
        <v>951</v>
      </c>
      <c r="T304" s="433"/>
    </row>
    <row r="305" spans="1:20" ht="14.25">
      <c r="A305" s="145" t="s">
        <v>981</v>
      </c>
      <c r="B305" s="519"/>
      <c r="C305" s="481"/>
      <c r="D305" s="613"/>
      <c r="E305" s="519"/>
      <c r="F305" s="460"/>
      <c r="G305" s="460"/>
      <c r="H305" s="462"/>
      <c r="I305" s="463">
        <f>SUM(I306:I308)</f>
        <v>1140</v>
      </c>
      <c r="J305" s="460">
        <f>SUM(J306:J308)</f>
        <v>20</v>
      </c>
      <c r="K305" s="460">
        <f>SUM(K306:K308)</f>
        <v>762</v>
      </c>
      <c r="L305" s="460">
        <f>SUM(L306:L308)</f>
        <v>358</v>
      </c>
      <c r="M305" s="460"/>
      <c r="N305" s="460"/>
      <c r="O305" s="460"/>
      <c r="P305" s="460"/>
      <c r="Q305" s="460"/>
      <c r="R305" s="463"/>
      <c r="S305" s="443"/>
      <c r="T305" s="316"/>
    </row>
    <row r="306" spans="1:20" s="35" customFormat="1" ht="14.25">
      <c r="A306" s="429" t="s">
        <v>982</v>
      </c>
      <c r="B306" s="469" t="s">
        <v>141</v>
      </c>
      <c r="C306" s="433" t="s">
        <v>332</v>
      </c>
      <c r="D306" s="470"/>
      <c r="E306" s="469"/>
      <c r="F306" s="433" t="s">
        <v>361</v>
      </c>
      <c r="G306" s="428">
        <v>2015</v>
      </c>
      <c r="H306" s="431" t="s">
        <v>983</v>
      </c>
      <c r="I306" s="428">
        <v>60</v>
      </c>
      <c r="J306" s="428">
        <v>20</v>
      </c>
      <c r="K306" s="428">
        <v>30</v>
      </c>
      <c r="L306" s="428">
        <v>10</v>
      </c>
      <c r="M306" s="433"/>
      <c r="N306" s="433"/>
      <c r="O306" s="433"/>
      <c r="P306" s="433"/>
      <c r="Q306" s="433"/>
      <c r="R306" s="433"/>
      <c r="S306" s="469"/>
      <c r="T306" s="434"/>
    </row>
    <row r="307" spans="1:20" s="35" customFormat="1" ht="24">
      <c r="A307" s="431" t="s">
        <v>984</v>
      </c>
      <c r="B307" s="469" t="s">
        <v>141</v>
      </c>
      <c r="C307" s="433" t="s">
        <v>332</v>
      </c>
      <c r="D307" s="470">
        <v>0.08</v>
      </c>
      <c r="E307" s="469">
        <v>0.08</v>
      </c>
      <c r="F307" s="433" t="s">
        <v>361</v>
      </c>
      <c r="G307" s="428" t="s">
        <v>388</v>
      </c>
      <c r="H307" s="431" t="s">
        <v>985</v>
      </c>
      <c r="I307" s="428">
        <v>360</v>
      </c>
      <c r="J307" s="428"/>
      <c r="K307" s="428">
        <v>300</v>
      </c>
      <c r="L307" s="428">
        <v>60</v>
      </c>
      <c r="M307" s="475"/>
      <c r="N307" s="507"/>
      <c r="O307" s="475"/>
      <c r="P307" s="507"/>
      <c r="Q307" s="507"/>
      <c r="R307" s="479" t="s">
        <v>986</v>
      </c>
      <c r="S307" s="480" t="s">
        <v>951</v>
      </c>
      <c r="T307" s="434"/>
    </row>
    <row r="308" spans="1:20" s="35" customFormat="1" ht="14.25">
      <c r="A308" s="431" t="s">
        <v>987</v>
      </c>
      <c r="B308" s="469" t="s">
        <v>141</v>
      </c>
      <c r="C308" s="433" t="s">
        <v>332</v>
      </c>
      <c r="D308" s="470">
        <v>0.08</v>
      </c>
      <c r="E308" s="469">
        <v>0.08</v>
      </c>
      <c r="F308" s="433" t="s">
        <v>361</v>
      </c>
      <c r="G308" s="428" t="s">
        <v>388</v>
      </c>
      <c r="H308" s="431" t="s">
        <v>988</v>
      </c>
      <c r="I308" s="428">
        <v>720</v>
      </c>
      <c r="J308" s="428"/>
      <c r="K308" s="428">
        <v>432</v>
      </c>
      <c r="L308" s="428">
        <v>288</v>
      </c>
      <c r="M308" s="475"/>
      <c r="N308" s="507"/>
      <c r="O308" s="475"/>
      <c r="P308" s="507"/>
      <c r="Q308" s="507"/>
      <c r="R308" s="479" t="s">
        <v>989</v>
      </c>
      <c r="S308" s="480" t="s">
        <v>951</v>
      </c>
      <c r="T308" s="434"/>
    </row>
    <row r="309" spans="1:20" ht="14.25">
      <c r="A309" s="145" t="s">
        <v>990</v>
      </c>
      <c r="B309" s="519"/>
      <c r="C309" s="463"/>
      <c r="D309" s="520"/>
      <c r="E309" s="519"/>
      <c r="F309" s="460"/>
      <c r="G309" s="460"/>
      <c r="H309" s="462"/>
      <c r="I309" s="460">
        <f>SUM(I310:I311)</f>
        <v>13320</v>
      </c>
      <c r="J309" s="460">
        <f>SUM(J310:J311)</f>
        <v>6660</v>
      </c>
      <c r="K309" s="460">
        <f>SUM(K310:K311)</f>
        <v>5328</v>
      </c>
      <c r="L309" s="460">
        <f>SUM(L310:L311)</f>
        <v>1332</v>
      </c>
      <c r="M309" s="460"/>
      <c r="N309" s="460"/>
      <c r="O309" s="460"/>
      <c r="P309" s="460"/>
      <c r="Q309" s="460"/>
      <c r="R309" s="463"/>
      <c r="S309" s="443"/>
      <c r="T309" s="316"/>
    </row>
    <row r="310" spans="1:20" s="35" customFormat="1" ht="14.25">
      <c r="A310" s="431" t="s">
        <v>991</v>
      </c>
      <c r="B310" s="469" t="s">
        <v>859</v>
      </c>
      <c r="C310" s="433" t="s">
        <v>436</v>
      </c>
      <c r="D310" s="470">
        <v>0.06</v>
      </c>
      <c r="E310" s="469">
        <v>0.06</v>
      </c>
      <c r="F310" s="433" t="s">
        <v>361</v>
      </c>
      <c r="G310" s="433" t="s">
        <v>362</v>
      </c>
      <c r="H310" s="431" t="s">
        <v>992</v>
      </c>
      <c r="I310" s="433">
        <v>4320</v>
      </c>
      <c r="J310" s="507">
        <v>2160</v>
      </c>
      <c r="K310" s="507">
        <v>1728</v>
      </c>
      <c r="L310" s="475">
        <v>432</v>
      </c>
      <c r="M310" s="475"/>
      <c r="N310" s="507"/>
      <c r="O310" s="475"/>
      <c r="P310" s="507"/>
      <c r="Q310" s="507"/>
      <c r="R310" s="479" t="s">
        <v>993</v>
      </c>
      <c r="S310" s="480" t="s">
        <v>951</v>
      </c>
      <c r="T310" s="434"/>
    </row>
    <row r="311" spans="1:20" s="35" customFormat="1" ht="14.25">
      <c r="A311" s="431" t="s">
        <v>994</v>
      </c>
      <c r="B311" s="469" t="s">
        <v>859</v>
      </c>
      <c r="C311" s="433" t="s">
        <v>436</v>
      </c>
      <c r="D311" s="470">
        <v>0.06</v>
      </c>
      <c r="E311" s="469">
        <v>0.06</v>
      </c>
      <c r="F311" s="433" t="s">
        <v>361</v>
      </c>
      <c r="G311" s="433" t="s">
        <v>362</v>
      </c>
      <c r="H311" s="431" t="s">
        <v>995</v>
      </c>
      <c r="I311" s="433">
        <v>9000</v>
      </c>
      <c r="J311" s="507">
        <v>4500</v>
      </c>
      <c r="K311" s="507">
        <v>3600</v>
      </c>
      <c r="L311" s="475">
        <v>900</v>
      </c>
      <c r="M311" s="475"/>
      <c r="N311" s="507"/>
      <c r="O311" s="475"/>
      <c r="P311" s="507"/>
      <c r="Q311" s="507"/>
      <c r="R311" s="479" t="s">
        <v>996</v>
      </c>
      <c r="S311" s="480" t="s">
        <v>951</v>
      </c>
      <c r="T311" s="434"/>
    </row>
    <row r="312" spans="1:20" ht="14.25">
      <c r="A312" s="145" t="s">
        <v>997</v>
      </c>
      <c r="B312" s="519"/>
      <c r="C312" s="463"/>
      <c r="D312" s="520"/>
      <c r="E312" s="519"/>
      <c r="F312" s="460"/>
      <c r="G312" s="460"/>
      <c r="H312" s="462"/>
      <c r="I312" s="460"/>
      <c r="J312" s="460"/>
      <c r="K312" s="460"/>
      <c r="L312" s="460"/>
      <c r="M312" s="460"/>
      <c r="N312" s="460"/>
      <c r="O312" s="460"/>
      <c r="P312" s="460"/>
      <c r="Q312" s="460"/>
      <c r="R312" s="463"/>
      <c r="S312" s="443"/>
      <c r="T312" s="316"/>
    </row>
    <row r="313" spans="1:20" ht="14.25">
      <c r="A313" s="145" t="s">
        <v>998</v>
      </c>
      <c r="B313" s="519"/>
      <c r="C313" s="463"/>
      <c r="D313" s="520"/>
      <c r="E313" s="519"/>
      <c r="F313" s="460"/>
      <c r="G313" s="463"/>
      <c r="H313" s="462"/>
      <c r="I313" s="460">
        <f>SUM(I314:I317)</f>
        <v>36994.2</v>
      </c>
      <c r="J313" s="460">
        <f>SUM(J314:J317)</f>
        <v>36994.2</v>
      </c>
      <c r="K313" s="460"/>
      <c r="L313" s="460"/>
      <c r="M313" s="460"/>
      <c r="N313" s="460"/>
      <c r="O313" s="460"/>
      <c r="P313" s="460"/>
      <c r="Q313" s="460"/>
      <c r="R313" s="463"/>
      <c r="S313" s="443"/>
      <c r="T313" s="316"/>
    </row>
    <row r="314" spans="1:21" s="295" customFormat="1" ht="48">
      <c r="A314" s="429" t="s">
        <v>999</v>
      </c>
      <c r="B314" s="433" t="s">
        <v>543</v>
      </c>
      <c r="C314" s="511" t="s">
        <v>360</v>
      </c>
      <c r="D314" s="434" t="s">
        <v>464</v>
      </c>
      <c r="E314" s="512"/>
      <c r="F314" s="433" t="s">
        <v>361</v>
      </c>
      <c r="G314" s="433" t="s">
        <v>362</v>
      </c>
      <c r="H314" s="431" t="s">
        <v>1000</v>
      </c>
      <c r="I314" s="433">
        <v>6144</v>
      </c>
      <c r="J314" s="433">
        <v>6144</v>
      </c>
      <c r="K314" s="433"/>
      <c r="L314" s="433"/>
      <c r="M314" s="433"/>
      <c r="N314" s="434"/>
      <c r="O314" s="434"/>
      <c r="P314" s="434"/>
      <c r="Q314" s="434"/>
      <c r="R314" s="434"/>
      <c r="S314" s="512"/>
      <c r="T314" s="434"/>
      <c r="U314" s="314"/>
    </row>
    <row r="315" spans="1:21" s="295" customFormat="1" ht="42.75" customHeight="1">
      <c r="A315" s="429" t="s">
        <v>1001</v>
      </c>
      <c r="B315" s="433" t="s">
        <v>543</v>
      </c>
      <c r="C315" s="511" t="s">
        <v>360</v>
      </c>
      <c r="D315" s="434" t="s">
        <v>464</v>
      </c>
      <c r="E315" s="512"/>
      <c r="F315" s="433" t="s">
        <v>361</v>
      </c>
      <c r="G315" s="433" t="s">
        <v>362</v>
      </c>
      <c r="H315" s="431" t="s">
        <v>1002</v>
      </c>
      <c r="I315" s="433">
        <v>22850.2</v>
      </c>
      <c r="J315" s="433">
        <v>22850.2</v>
      </c>
      <c r="K315" s="433"/>
      <c r="L315" s="433"/>
      <c r="M315" s="433"/>
      <c r="N315" s="434"/>
      <c r="O315" s="434"/>
      <c r="P315" s="434"/>
      <c r="Q315" s="434"/>
      <c r="R315" s="434"/>
      <c r="S315" s="512"/>
      <c r="T315" s="434"/>
      <c r="U315" s="314"/>
    </row>
    <row r="316" spans="1:21" s="295" customFormat="1" ht="30.75" customHeight="1">
      <c r="A316" s="429" t="s">
        <v>1003</v>
      </c>
      <c r="B316" s="433" t="s">
        <v>491</v>
      </c>
      <c r="C316" s="511" t="s">
        <v>360</v>
      </c>
      <c r="D316" s="434" t="s">
        <v>464</v>
      </c>
      <c r="E316" s="512"/>
      <c r="F316" s="433" t="s">
        <v>361</v>
      </c>
      <c r="G316" s="433" t="s">
        <v>362</v>
      </c>
      <c r="H316" s="431" t="s">
        <v>1004</v>
      </c>
      <c r="I316" s="433">
        <v>6000</v>
      </c>
      <c r="J316" s="433">
        <v>6000</v>
      </c>
      <c r="K316" s="433"/>
      <c r="L316" s="433"/>
      <c r="M316" s="433"/>
      <c r="N316" s="434"/>
      <c r="O316" s="434"/>
      <c r="P316" s="434"/>
      <c r="Q316" s="434"/>
      <c r="R316" s="434"/>
      <c r="S316" s="512"/>
      <c r="T316" s="434"/>
      <c r="U316" s="314"/>
    </row>
    <row r="317" spans="1:21" s="295" customFormat="1" ht="33" customHeight="1">
      <c r="A317" s="429" t="s">
        <v>1005</v>
      </c>
      <c r="B317" s="433" t="s">
        <v>491</v>
      </c>
      <c r="C317" s="511" t="s">
        <v>360</v>
      </c>
      <c r="D317" s="434" t="s">
        <v>464</v>
      </c>
      <c r="E317" s="512"/>
      <c r="F317" s="433" t="s">
        <v>361</v>
      </c>
      <c r="G317" s="433" t="s">
        <v>362</v>
      </c>
      <c r="H317" s="431" t="s">
        <v>1006</v>
      </c>
      <c r="I317" s="433">
        <v>2000</v>
      </c>
      <c r="J317" s="433">
        <v>2000</v>
      </c>
      <c r="K317" s="433"/>
      <c r="L317" s="433"/>
      <c r="M317" s="433"/>
      <c r="N317" s="434"/>
      <c r="O317" s="434"/>
      <c r="P317" s="434"/>
      <c r="Q317" s="434"/>
      <c r="R317" s="434"/>
      <c r="S317" s="512"/>
      <c r="T317" s="434"/>
      <c r="U317" s="314"/>
    </row>
    <row r="318" spans="1:21" s="296" customFormat="1" ht="21.75" customHeight="1">
      <c r="A318" s="145" t="s">
        <v>1007</v>
      </c>
      <c r="B318" s="465"/>
      <c r="C318" s="614"/>
      <c r="D318" s="505"/>
      <c r="E318" s="615"/>
      <c r="F318" s="465"/>
      <c r="G318" s="505"/>
      <c r="H318" s="467"/>
      <c r="I318" s="465">
        <f>SUM(I319:I322)</f>
        <v>12638</v>
      </c>
      <c r="J318" s="465">
        <f>SUM(J319:J322)</f>
        <v>12638</v>
      </c>
      <c r="K318" s="465"/>
      <c r="L318" s="465"/>
      <c r="M318" s="465"/>
      <c r="N318" s="505"/>
      <c r="O318" s="505"/>
      <c r="P318" s="505"/>
      <c r="Q318" s="505"/>
      <c r="R318" s="505"/>
      <c r="S318" s="615"/>
      <c r="T318" s="505"/>
      <c r="U318" s="368"/>
    </row>
    <row r="319" spans="1:21" s="295" customFormat="1" ht="33" customHeight="1">
      <c r="A319" s="429" t="s">
        <v>1008</v>
      </c>
      <c r="B319" s="433" t="s">
        <v>543</v>
      </c>
      <c r="C319" s="511" t="s">
        <v>360</v>
      </c>
      <c r="D319" s="434" t="s">
        <v>464</v>
      </c>
      <c r="E319" s="512"/>
      <c r="F319" s="433" t="s">
        <v>361</v>
      </c>
      <c r="G319" s="433" t="s">
        <v>362</v>
      </c>
      <c r="H319" s="431" t="s">
        <v>1009</v>
      </c>
      <c r="I319" s="433">
        <v>6516.2</v>
      </c>
      <c r="J319" s="433">
        <v>6516.2</v>
      </c>
      <c r="K319" s="433"/>
      <c r="L319" s="433"/>
      <c r="M319" s="433"/>
      <c r="N319" s="434"/>
      <c r="O319" s="434"/>
      <c r="P319" s="434"/>
      <c r="Q319" s="434"/>
      <c r="R319" s="434"/>
      <c r="S319" s="512"/>
      <c r="T319" s="434"/>
      <c r="U319" s="314"/>
    </row>
    <row r="320" spans="1:21" s="295" customFormat="1" ht="39" customHeight="1">
      <c r="A320" s="429" t="s">
        <v>1008</v>
      </c>
      <c r="B320" s="433" t="s">
        <v>543</v>
      </c>
      <c r="C320" s="511" t="s">
        <v>360</v>
      </c>
      <c r="D320" s="434" t="s">
        <v>464</v>
      </c>
      <c r="E320" s="512"/>
      <c r="F320" s="433" t="s">
        <v>361</v>
      </c>
      <c r="G320" s="433" t="s">
        <v>362</v>
      </c>
      <c r="H320" s="431" t="s">
        <v>1010</v>
      </c>
      <c r="I320" s="433">
        <v>2779.5</v>
      </c>
      <c r="J320" s="433">
        <v>2779.5</v>
      </c>
      <c r="K320" s="433"/>
      <c r="L320" s="433"/>
      <c r="M320" s="433"/>
      <c r="N320" s="434"/>
      <c r="O320" s="434"/>
      <c r="P320" s="434"/>
      <c r="Q320" s="434"/>
      <c r="R320" s="434"/>
      <c r="S320" s="512"/>
      <c r="T320" s="434"/>
      <c r="U320" s="314"/>
    </row>
    <row r="321" spans="1:21" s="295" customFormat="1" ht="33" customHeight="1">
      <c r="A321" s="429" t="s">
        <v>1011</v>
      </c>
      <c r="B321" s="433" t="s">
        <v>543</v>
      </c>
      <c r="C321" s="511" t="s">
        <v>360</v>
      </c>
      <c r="D321" s="434" t="s">
        <v>464</v>
      </c>
      <c r="E321" s="512"/>
      <c r="F321" s="433" t="s">
        <v>361</v>
      </c>
      <c r="G321" s="433" t="s">
        <v>362</v>
      </c>
      <c r="H321" s="431" t="s">
        <v>1012</v>
      </c>
      <c r="I321" s="433">
        <v>2750.3</v>
      </c>
      <c r="J321" s="433">
        <v>2750.3</v>
      </c>
      <c r="K321" s="433"/>
      <c r="L321" s="433"/>
      <c r="M321" s="433"/>
      <c r="N321" s="434"/>
      <c r="O321" s="434"/>
      <c r="P321" s="434"/>
      <c r="Q321" s="434"/>
      <c r="R321" s="434"/>
      <c r="S321" s="512"/>
      <c r="T321" s="434"/>
      <c r="U321" s="314"/>
    </row>
    <row r="322" spans="1:21" s="295" customFormat="1" ht="21" customHeight="1">
      <c r="A322" s="429" t="s">
        <v>1013</v>
      </c>
      <c r="B322" s="433" t="s">
        <v>543</v>
      </c>
      <c r="C322" s="511" t="s">
        <v>360</v>
      </c>
      <c r="D322" s="434" t="s">
        <v>464</v>
      </c>
      <c r="E322" s="512"/>
      <c r="F322" s="433" t="s">
        <v>361</v>
      </c>
      <c r="G322" s="433" t="s">
        <v>362</v>
      </c>
      <c r="H322" s="431" t="s">
        <v>1014</v>
      </c>
      <c r="I322" s="433">
        <v>592</v>
      </c>
      <c r="J322" s="433">
        <v>592</v>
      </c>
      <c r="K322" s="433"/>
      <c r="L322" s="433"/>
      <c r="M322" s="433"/>
      <c r="N322" s="434"/>
      <c r="O322" s="434"/>
      <c r="P322" s="434"/>
      <c r="Q322" s="434"/>
      <c r="R322" s="434"/>
      <c r="S322" s="512"/>
      <c r="T322" s="434"/>
      <c r="U322" s="314"/>
    </row>
    <row r="323" spans="1:20" ht="14.25">
      <c r="A323" s="145" t="s">
        <v>1015</v>
      </c>
      <c r="B323" s="519"/>
      <c r="C323" s="463"/>
      <c r="D323" s="520"/>
      <c r="E323" s="519"/>
      <c r="F323" s="460"/>
      <c r="G323" s="463"/>
      <c r="H323" s="462"/>
      <c r="I323" s="460">
        <f>SUM(I324:I332)</f>
        <v>44117.1</v>
      </c>
      <c r="J323" s="460">
        <f>SUM(J324:J332)</f>
        <v>44117.1</v>
      </c>
      <c r="K323" s="460"/>
      <c r="L323" s="460"/>
      <c r="M323" s="460"/>
      <c r="N323" s="460"/>
      <c r="O323" s="460"/>
      <c r="P323" s="460"/>
      <c r="Q323" s="460"/>
      <c r="R323" s="463"/>
      <c r="S323" s="443"/>
      <c r="T323" s="316"/>
    </row>
    <row r="324" spans="1:21" s="295" customFormat="1" ht="26.25" customHeight="1">
      <c r="A324" s="429" t="s">
        <v>1016</v>
      </c>
      <c r="B324" s="433" t="s">
        <v>543</v>
      </c>
      <c r="C324" s="511" t="s">
        <v>360</v>
      </c>
      <c r="D324" s="434" t="s">
        <v>464</v>
      </c>
      <c r="E324" s="512"/>
      <c r="F324" s="433" t="s">
        <v>361</v>
      </c>
      <c r="G324" s="433" t="s">
        <v>362</v>
      </c>
      <c r="H324" s="431" t="s">
        <v>1017</v>
      </c>
      <c r="I324" s="433">
        <v>13440</v>
      </c>
      <c r="J324" s="433">
        <v>13440</v>
      </c>
      <c r="K324" s="433"/>
      <c r="L324" s="433"/>
      <c r="M324" s="433"/>
      <c r="N324" s="434"/>
      <c r="O324" s="434"/>
      <c r="P324" s="434"/>
      <c r="Q324" s="434"/>
      <c r="R324" s="434"/>
      <c r="S324" s="512"/>
      <c r="T324" s="434"/>
      <c r="U324" s="314"/>
    </row>
    <row r="325" spans="1:21" s="295" customFormat="1" ht="21.75" customHeight="1">
      <c r="A325" s="429" t="s">
        <v>1018</v>
      </c>
      <c r="B325" s="433" t="s">
        <v>543</v>
      </c>
      <c r="C325" s="511" t="s">
        <v>360</v>
      </c>
      <c r="D325" s="434" t="s">
        <v>464</v>
      </c>
      <c r="E325" s="512"/>
      <c r="F325" s="433" t="s">
        <v>361</v>
      </c>
      <c r="G325" s="433" t="s">
        <v>362</v>
      </c>
      <c r="H325" s="431" t="s">
        <v>1019</v>
      </c>
      <c r="I325" s="433">
        <v>6480</v>
      </c>
      <c r="J325" s="433">
        <v>6480</v>
      </c>
      <c r="K325" s="433"/>
      <c r="L325" s="433"/>
      <c r="M325" s="433"/>
      <c r="N325" s="434"/>
      <c r="O325" s="434"/>
      <c r="P325" s="434"/>
      <c r="Q325" s="434"/>
      <c r="R325" s="434"/>
      <c r="S325" s="512"/>
      <c r="T325" s="434"/>
      <c r="U325" s="314"/>
    </row>
    <row r="326" spans="1:21" s="295" customFormat="1" ht="27.75" customHeight="1">
      <c r="A326" s="429" t="s">
        <v>1020</v>
      </c>
      <c r="B326" s="433" t="s">
        <v>543</v>
      </c>
      <c r="C326" s="511" t="s">
        <v>360</v>
      </c>
      <c r="D326" s="434" t="s">
        <v>464</v>
      </c>
      <c r="E326" s="512"/>
      <c r="F326" s="433" t="s">
        <v>361</v>
      </c>
      <c r="G326" s="433" t="s">
        <v>362</v>
      </c>
      <c r="H326" s="431" t="s">
        <v>1021</v>
      </c>
      <c r="I326" s="433">
        <v>5840</v>
      </c>
      <c r="J326" s="433">
        <v>5840</v>
      </c>
      <c r="K326" s="433"/>
      <c r="L326" s="433"/>
      <c r="M326" s="433"/>
      <c r="N326" s="434"/>
      <c r="O326" s="434"/>
      <c r="P326" s="434"/>
      <c r="Q326" s="434"/>
      <c r="R326" s="434"/>
      <c r="S326" s="512"/>
      <c r="T326" s="434"/>
      <c r="U326" s="314"/>
    </row>
    <row r="327" spans="1:21" s="295" customFormat="1" ht="21.75" customHeight="1">
      <c r="A327" s="429" t="s">
        <v>1022</v>
      </c>
      <c r="B327" s="433" t="s">
        <v>543</v>
      </c>
      <c r="C327" s="511" t="s">
        <v>360</v>
      </c>
      <c r="D327" s="434" t="s">
        <v>464</v>
      </c>
      <c r="E327" s="512"/>
      <c r="F327" s="433" t="s">
        <v>361</v>
      </c>
      <c r="G327" s="433" t="s">
        <v>362</v>
      </c>
      <c r="H327" s="431" t="s">
        <v>1023</v>
      </c>
      <c r="I327" s="433">
        <v>9027.1</v>
      </c>
      <c r="J327" s="433">
        <v>9027.1</v>
      </c>
      <c r="K327" s="433"/>
      <c r="L327" s="433"/>
      <c r="M327" s="433"/>
      <c r="N327" s="434"/>
      <c r="O327" s="434"/>
      <c r="P327" s="434"/>
      <c r="Q327" s="434"/>
      <c r="R327" s="434"/>
      <c r="S327" s="512"/>
      <c r="T327" s="434"/>
      <c r="U327" s="314"/>
    </row>
    <row r="328" spans="1:21" s="295" customFormat="1" ht="24">
      <c r="A328" s="429" t="s">
        <v>1024</v>
      </c>
      <c r="B328" s="433" t="s">
        <v>543</v>
      </c>
      <c r="C328" s="511" t="s">
        <v>360</v>
      </c>
      <c r="D328" s="434" t="s">
        <v>464</v>
      </c>
      <c r="E328" s="512"/>
      <c r="F328" s="433" t="s">
        <v>361</v>
      </c>
      <c r="G328" s="433" t="s">
        <v>362</v>
      </c>
      <c r="H328" s="431" t="s">
        <v>1025</v>
      </c>
      <c r="I328" s="433">
        <v>1760</v>
      </c>
      <c r="J328" s="433">
        <v>1760</v>
      </c>
      <c r="K328" s="433"/>
      <c r="L328" s="433"/>
      <c r="M328" s="433"/>
      <c r="N328" s="434"/>
      <c r="O328" s="434"/>
      <c r="P328" s="434"/>
      <c r="Q328" s="434"/>
      <c r="R328" s="434"/>
      <c r="S328" s="512"/>
      <c r="T328" s="434"/>
      <c r="U328" s="314"/>
    </row>
    <row r="329" spans="1:21" s="295" customFormat="1" ht="18" customHeight="1">
      <c r="A329" s="429" t="s">
        <v>1026</v>
      </c>
      <c r="B329" s="433" t="s">
        <v>543</v>
      </c>
      <c r="C329" s="511" t="s">
        <v>360</v>
      </c>
      <c r="D329" s="434" t="s">
        <v>464</v>
      </c>
      <c r="E329" s="512"/>
      <c r="F329" s="433" t="s">
        <v>361</v>
      </c>
      <c r="G329" s="433" t="s">
        <v>362</v>
      </c>
      <c r="H329" s="431" t="s">
        <v>1027</v>
      </c>
      <c r="I329" s="433">
        <v>3000</v>
      </c>
      <c r="J329" s="433">
        <v>3000</v>
      </c>
      <c r="K329" s="433"/>
      <c r="L329" s="433"/>
      <c r="M329" s="433"/>
      <c r="N329" s="434"/>
      <c r="O329" s="434"/>
      <c r="P329" s="434"/>
      <c r="Q329" s="434"/>
      <c r="R329" s="434"/>
      <c r="S329" s="512"/>
      <c r="T329" s="434"/>
      <c r="U329" s="314"/>
    </row>
    <row r="330" spans="1:21" s="295" customFormat="1" ht="24">
      <c r="A330" s="429" t="s">
        <v>1028</v>
      </c>
      <c r="B330" s="433" t="s">
        <v>543</v>
      </c>
      <c r="C330" s="511" t="s">
        <v>360</v>
      </c>
      <c r="D330" s="434" t="s">
        <v>464</v>
      </c>
      <c r="E330" s="512"/>
      <c r="F330" s="433" t="s">
        <v>361</v>
      </c>
      <c r="G330" s="433" t="s">
        <v>362</v>
      </c>
      <c r="H330" s="431" t="s">
        <v>1029</v>
      </c>
      <c r="I330" s="433">
        <v>2120</v>
      </c>
      <c r="J330" s="433">
        <v>2120</v>
      </c>
      <c r="K330" s="433"/>
      <c r="L330" s="433"/>
      <c r="M330" s="433"/>
      <c r="N330" s="434"/>
      <c r="O330" s="434"/>
      <c r="P330" s="434"/>
      <c r="Q330" s="434"/>
      <c r="R330" s="434"/>
      <c r="S330" s="512"/>
      <c r="T330" s="434"/>
      <c r="U330" s="314"/>
    </row>
    <row r="331" spans="1:21" s="295" customFormat="1" ht="25.5" customHeight="1">
      <c r="A331" s="429" t="s">
        <v>1030</v>
      </c>
      <c r="B331" s="433" t="s">
        <v>543</v>
      </c>
      <c r="C331" s="511" t="s">
        <v>360</v>
      </c>
      <c r="D331" s="434" t="s">
        <v>464</v>
      </c>
      <c r="E331" s="512"/>
      <c r="F331" s="433" t="s">
        <v>361</v>
      </c>
      <c r="G331" s="433" t="s">
        <v>362</v>
      </c>
      <c r="H331" s="431" t="s">
        <v>1031</v>
      </c>
      <c r="I331" s="433">
        <v>2250</v>
      </c>
      <c r="J331" s="433">
        <v>2250</v>
      </c>
      <c r="K331" s="433"/>
      <c r="L331" s="433"/>
      <c r="M331" s="433"/>
      <c r="N331" s="434"/>
      <c r="O331" s="434"/>
      <c r="P331" s="434"/>
      <c r="Q331" s="434"/>
      <c r="R331" s="434"/>
      <c r="S331" s="512"/>
      <c r="T331" s="434"/>
      <c r="U331" s="314"/>
    </row>
    <row r="332" spans="1:21" s="295" customFormat="1" ht="12.75" customHeight="1">
      <c r="A332" s="429" t="s">
        <v>1032</v>
      </c>
      <c r="B332" s="433" t="s">
        <v>543</v>
      </c>
      <c r="C332" s="511" t="s">
        <v>360</v>
      </c>
      <c r="D332" s="434" t="s">
        <v>464</v>
      </c>
      <c r="E332" s="512"/>
      <c r="F332" s="433" t="s">
        <v>361</v>
      </c>
      <c r="G332" s="433" t="s">
        <v>362</v>
      </c>
      <c r="H332" s="431" t="s">
        <v>1033</v>
      </c>
      <c r="I332" s="433">
        <v>200</v>
      </c>
      <c r="J332" s="433">
        <v>200</v>
      </c>
      <c r="K332" s="433"/>
      <c r="L332" s="433"/>
      <c r="M332" s="433"/>
      <c r="N332" s="434"/>
      <c r="O332" s="434"/>
      <c r="P332" s="434"/>
      <c r="Q332" s="434"/>
      <c r="R332" s="434"/>
      <c r="S332" s="512"/>
      <c r="T332" s="434"/>
      <c r="U332" s="314"/>
    </row>
    <row r="333" spans="1:21" ht="14.25">
      <c r="A333" s="145" t="s">
        <v>1034</v>
      </c>
      <c r="B333" s="519"/>
      <c r="C333" s="463"/>
      <c r="D333" s="520"/>
      <c r="E333" s="519"/>
      <c r="F333" s="460"/>
      <c r="G333" s="444"/>
      <c r="H333" s="462"/>
      <c r="I333" s="460"/>
      <c r="J333" s="460"/>
      <c r="K333" s="460"/>
      <c r="L333" s="460"/>
      <c r="M333" s="460"/>
      <c r="N333" s="460"/>
      <c r="O333" s="460"/>
      <c r="P333" s="460"/>
      <c r="Q333" s="460"/>
      <c r="R333" s="463"/>
      <c r="S333" s="443"/>
      <c r="T333" s="316"/>
      <c r="U333" s="259"/>
    </row>
    <row r="334" spans="1:21" ht="24">
      <c r="A334" s="495" t="s">
        <v>1035</v>
      </c>
      <c r="B334" s="508" t="s">
        <v>10</v>
      </c>
      <c r="C334" s="511" t="s">
        <v>360</v>
      </c>
      <c r="D334" s="434" t="s">
        <v>407</v>
      </c>
      <c r="E334" s="508"/>
      <c r="F334" s="433" t="s">
        <v>361</v>
      </c>
      <c r="G334" s="429" t="s">
        <v>479</v>
      </c>
      <c r="H334" s="430" t="s">
        <v>1036</v>
      </c>
      <c r="I334" s="507">
        <v>57600</v>
      </c>
      <c r="J334" s="507">
        <v>20000</v>
      </c>
      <c r="K334" s="507"/>
      <c r="L334" s="507"/>
      <c r="M334" s="507">
        <v>37600</v>
      </c>
      <c r="N334" s="507"/>
      <c r="O334" s="507"/>
      <c r="P334" s="507"/>
      <c r="Q334" s="507"/>
      <c r="R334" s="507"/>
      <c r="S334" s="508"/>
      <c r="T334" s="317"/>
      <c r="U334" s="259"/>
    </row>
    <row r="335" spans="1:21" ht="14.25">
      <c r="A335" s="145" t="s">
        <v>1037</v>
      </c>
      <c r="B335" s="519"/>
      <c r="C335" s="463"/>
      <c r="D335" s="520"/>
      <c r="E335" s="519"/>
      <c r="F335" s="460"/>
      <c r="G335" s="444"/>
      <c r="H335" s="462"/>
      <c r="I335" s="460">
        <f>SUM(I336:I339)</f>
        <v>51100</v>
      </c>
      <c r="J335" s="460">
        <f>SUM(J336:J339)</f>
        <v>17000</v>
      </c>
      <c r="K335" s="460">
        <f>SUM(K336:K339)</f>
        <v>5000</v>
      </c>
      <c r="L335" s="460">
        <f>SUM(L336:L339)</f>
        <v>5000</v>
      </c>
      <c r="M335" s="460">
        <f>SUM(M336:M339)</f>
        <v>24100</v>
      </c>
      <c r="N335" s="460"/>
      <c r="O335" s="460"/>
      <c r="P335" s="460"/>
      <c r="Q335" s="460"/>
      <c r="R335" s="463"/>
      <c r="S335" s="443"/>
      <c r="T335" s="316"/>
      <c r="U335" s="259"/>
    </row>
    <row r="336" spans="1:21" ht="14.25">
      <c r="A336" s="495" t="s">
        <v>1038</v>
      </c>
      <c r="B336" s="508" t="s">
        <v>10</v>
      </c>
      <c r="C336" s="511" t="s">
        <v>360</v>
      </c>
      <c r="D336" s="434" t="s">
        <v>407</v>
      </c>
      <c r="E336" s="508"/>
      <c r="F336" s="433" t="s">
        <v>361</v>
      </c>
      <c r="G336" s="429" t="s">
        <v>479</v>
      </c>
      <c r="H336" s="430" t="s">
        <v>1039</v>
      </c>
      <c r="I336" s="507">
        <v>7100</v>
      </c>
      <c r="J336" s="507">
        <v>2000</v>
      </c>
      <c r="K336" s="507"/>
      <c r="L336" s="507"/>
      <c r="M336" s="507">
        <v>5100</v>
      </c>
      <c r="N336" s="507"/>
      <c r="O336" s="507"/>
      <c r="P336" s="507"/>
      <c r="Q336" s="507"/>
      <c r="R336" s="507"/>
      <c r="S336" s="508"/>
      <c r="T336" s="317"/>
      <c r="U336" s="259"/>
    </row>
    <row r="337" spans="1:21" ht="14.25">
      <c r="A337" s="495" t="s">
        <v>1040</v>
      </c>
      <c r="B337" s="508" t="s">
        <v>491</v>
      </c>
      <c r="C337" s="511" t="s">
        <v>360</v>
      </c>
      <c r="D337" s="434" t="s">
        <v>407</v>
      </c>
      <c r="E337" s="508"/>
      <c r="F337" s="433" t="s">
        <v>361</v>
      </c>
      <c r="G337" s="429" t="s">
        <v>479</v>
      </c>
      <c r="H337" s="430" t="s">
        <v>1041</v>
      </c>
      <c r="I337" s="507">
        <v>5000</v>
      </c>
      <c r="J337" s="507">
        <v>1000</v>
      </c>
      <c r="K337" s="507"/>
      <c r="L337" s="507"/>
      <c r="M337" s="507">
        <v>4000</v>
      </c>
      <c r="N337" s="507"/>
      <c r="O337" s="507"/>
      <c r="P337" s="507"/>
      <c r="Q337" s="507"/>
      <c r="R337" s="507"/>
      <c r="S337" s="508"/>
      <c r="T337" s="317"/>
      <c r="U337" s="259"/>
    </row>
    <row r="338" spans="1:20" ht="14.25">
      <c r="A338" s="495" t="s">
        <v>1042</v>
      </c>
      <c r="B338" s="508" t="s">
        <v>491</v>
      </c>
      <c r="C338" s="511" t="s">
        <v>360</v>
      </c>
      <c r="D338" s="434" t="s">
        <v>407</v>
      </c>
      <c r="E338" s="508"/>
      <c r="F338" s="433" t="s">
        <v>361</v>
      </c>
      <c r="G338" s="429" t="s">
        <v>479</v>
      </c>
      <c r="H338" s="430" t="s">
        <v>1043</v>
      </c>
      <c r="I338" s="507">
        <v>14000</v>
      </c>
      <c r="J338" s="507">
        <v>4000</v>
      </c>
      <c r="K338" s="507"/>
      <c r="L338" s="507"/>
      <c r="M338" s="507">
        <v>10000</v>
      </c>
      <c r="N338" s="507"/>
      <c r="O338" s="507"/>
      <c r="P338" s="507"/>
      <c r="Q338" s="507"/>
      <c r="R338" s="507"/>
      <c r="S338" s="508"/>
      <c r="T338" s="317"/>
    </row>
    <row r="339" spans="1:21" s="295" customFormat="1" ht="25.5" customHeight="1">
      <c r="A339" s="431" t="s">
        <v>1044</v>
      </c>
      <c r="B339" s="428" t="s">
        <v>1045</v>
      </c>
      <c r="C339" s="504" t="s">
        <v>436</v>
      </c>
      <c r="D339" s="434" t="s">
        <v>407</v>
      </c>
      <c r="E339" s="437"/>
      <c r="F339" s="433" t="s">
        <v>361</v>
      </c>
      <c r="G339" s="429" t="s">
        <v>479</v>
      </c>
      <c r="H339" s="431" t="s">
        <v>1046</v>
      </c>
      <c r="I339" s="428">
        <v>25000</v>
      </c>
      <c r="J339" s="428">
        <v>10000</v>
      </c>
      <c r="K339" s="428">
        <v>5000</v>
      </c>
      <c r="L339" s="428">
        <v>5000</v>
      </c>
      <c r="M339" s="428">
        <v>5000</v>
      </c>
      <c r="N339" s="434"/>
      <c r="O339" s="434"/>
      <c r="P339" s="434"/>
      <c r="Q339" s="434"/>
      <c r="R339" s="434"/>
      <c r="S339" s="512" t="s">
        <v>481</v>
      </c>
      <c r="T339" s="434"/>
      <c r="U339" s="314"/>
    </row>
    <row r="340" spans="1:20" ht="14.25">
      <c r="A340" s="145" t="s">
        <v>1047</v>
      </c>
      <c r="B340" s="519"/>
      <c r="C340" s="463"/>
      <c r="D340" s="520"/>
      <c r="E340" s="519"/>
      <c r="F340" s="460"/>
      <c r="G340" s="444"/>
      <c r="H340" s="462"/>
      <c r="I340" s="460"/>
      <c r="J340" s="460"/>
      <c r="K340" s="460"/>
      <c r="L340" s="460"/>
      <c r="M340" s="460"/>
      <c r="N340" s="460"/>
      <c r="O340" s="460"/>
      <c r="P340" s="460"/>
      <c r="Q340" s="460"/>
      <c r="R340" s="463"/>
      <c r="S340" s="443"/>
      <c r="T340" s="316"/>
    </row>
    <row r="341" spans="1:20" ht="24">
      <c r="A341" s="430" t="s">
        <v>1048</v>
      </c>
      <c r="B341" s="480" t="s">
        <v>10</v>
      </c>
      <c r="C341" s="521"/>
      <c r="D341" s="434" t="s">
        <v>407</v>
      </c>
      <c r="E341" s="480"/>
      <c r="F341" s="433" t="s">
        <v>361</v>
      </c>
      <c r="G341" s="429" t="s">
        <v>479</v>
      </c>
      <c r="H341" s="430" t="s">
        <v>1049</v>
      </c>
      <c r="I341" s="479">
        <v>1800</v>
      </c>
      <c r="J341" s="479">
        <v>800</v>
      </c>
      <c r="K341" s="479">
        <v>500</v>
      </c>
      <c r="L341" s="479">
        <v>500</v>
      </c>
      <c r="M341" s="479"/>
      <c r="N341" s="479"/>
      <c r="O341" s="479"/>
      <c r="P341" s="479"/>
      <c r="Q341" s="479"/>
      <c r="R341" s="479"/>
      <c r="S341" s="480"/>
      <c r="T341" s="317"/>
    </row>
    <row r="342" spans="1:20" ht="14.25">
      <c r="A342" s="145" t="s">
        <v>1050</v>
      </c>
      <c r="B342" s="464"/>
      <c r="C342" s="465"/>
      <c r="D342" s="466"/>
      <c r="E342" s="464"/>
      <c r="F342" s="460"/>
      <c r="G342" s="444"/>
      <c r="H342" s="462"/>
      <c r="I342" s="460">
        <f>SUM(I343:I345)</f>
        <v>24000</v>
      </c>
      <c r="J342" s="460">
        <f>SUM(J343:J345)</f>
        <v>11500</v>
      </c>
      <c r="K342" s="460">
        <f>SUM(K343:K345)</f>
        <v>6500</v>
      </c>
      <c r="L342" s="460">
        <f>SUM(L343:L345)</f>
        <v>6000</v>
      </c>
      <c r="M342" s="460"/>
      <c r="N342" s="460"/>
      <c r="O342" s="460"/>
      <c r="P342" s="460"/>
      <c r="Q342" s="460"/>
      <c r="R342" s="463"/>
      <c r="S342" s="443"/>
      <c r="T342" s="316"/>
    </row>
    <row r="343" spans="1:20" ht="24">
      <c r="A343" s="430" t="s">
        <v>1051</v>
      </c>
      <c r="B343" s="480" t="s">
        <v>10</v>
      </c>
      <c r="C343" s="521"/>
      <c r="D343" s="434" t="s">
        <v>407</v>
      </c>
      <c r="E343" s="480"/>
      <c r="F343" s="433" t="s">
        <v>361</v>
      </c>
      <c r="G343" s="429" t="s">
        <v>479</v>
      </c>
      <c r="H343" s="430" t="s">
        <v>1052</v>
      </c>
      <c r="I343" s="479">
        <v>20000</v>
      </c>
      <c r="J343" s="479">
        <v>10000</v>
      </c>
      <c r="K343" s="479">
        <v>5000</v>
      </c>
      <c r="L343" s="479">
        <v>5000</v>
      </c>
      <c r="M343" s="479"/>
      <c r="N343" s="479"/>
      <c r="O343" s="479"/>
      <c r="P343" s="479"/>
      <c r="Q343" s="479"/>
      <c r="R343" s="479"/>
      <c r="S343" s="480"/>
      <c r="T343" s="317"/>
    </row>
    <row r="344" spans="1:20" ht="14.25">
      <c r="A344" s="430" t="s">
        <v>1053</v>
      </c>
      <c r="B344" s="480" t="s">
        <v>543</v>
      </c>
      <c r="C344" s="521"/>
      <c r="D344" s="434" t="s">
        <v>407</v>
      </c>
      <c r="E344" s="480"/>
      <c r="F344" s="433" t="s">
        <v>361</v>
      </c>
      <c r="G344" s="429" t="s">
        <v>479</v>
      </c>
      <c r="H344" s="430" t="s">
        <v>1054</v>
      </c>
      <c r="I344" s="479">
        <v>2800</v>
      </c>
      <c r="J344" s="479">
        <v>1000</v>
      </c>
      <c r="K344" s="479">
        <v>1000</v>
      </c>
      <c r="L344" s="479">
        <v>800</v>
      </c>
      <c r="M344" s="479"/>
      <c r="N344" s="479"/>
      <c r="O344" s="479"/>
      <c r="P344" s="479"/>
      <c r="Q344" s="479"/>
      <c r="R344" s="479"/>
      <c r="S344" s="480"/>
      <c r="T344" s="317"/>
    </row>
    <row r="345" spans="1:20" ht="14.25">
      <c r="A345" s="430" t="s">
        <v>1055</v>
      </c>
      <c r="B345" s="480" t="s">
        <v>111</v>
      </c>
      <c r="C345" s="616"/>
      <c r="D345" s="434" t="s">
        <v>407</v>
      </c>
      <c r="E345" s="480"/>
      <c r="F345" s="433" t="s">
        <v>361</v>
      </c>
      <c r="G345" s="429" t="s">
        <v>479</v>
      </c>
      <c r="H345" s="430" t="s">
        <v>1056</v>
      </c>
      <c r="I345" s="479">
        <v>1200</v>
      </c>
      <c r="J345" s="479">
        <v>500</v>
      </c>
      <c r="K345" s="479">
        <v>500</v>
      </c>
      <c r="L345" s="479">
        <v>200</v>
      </c>
      <c r="M345" s="479"/>
      <c r="N345" s="479"/>
      <c r="O345" s="479"/>
      <c r="P345" s="479"/>
      <c r="Q345" s="479"/>
      <c r="R345" s="479"/>
      <c r="S345" s="480"/>
      <c r="T345" s="317"/>
    </row>
    <row r="346" ht="14.25">
      <c r="C346" s="284"/>
    </row>
    <row r="347" ht="14.25">
      <c r="C347" s="284"/>
    </row>
    <row r="348" ht="15" customHeight="1">
      <c r="C348" s="284"/>
    </row>
    <row r="349" ht="14.25" hidden="1">
      <c r="C349" s="284"/>
    </row>
    <row r="350" ht="14.25" hidden="1">
      <c r="C350" s="284"/>
    </row>
    <row r="351" ht="14.25" hidden="1">
      <c r="C351" s="284"/>
    </row>
    <row r="352" ht="14.25" hidden="1">
      <c r="C352" s="284"/>
    </row>
    <row r="353" ht="14.25" hidden="1">
      <c r="C353" s="284"/>
    </row>
    <row r="354" ht="14.25" hidden="1">
      <c r="C354" s="284"/>
    </row>
    <row r="355" ht="14.25" hidden="1">
      <c r="C355" s="284"/>
    </row>
    <row r="356" ht="14.25" hidden="1">
      <c r="C356" s="284"/>
    </row>
    <row r="357" ht="14.25" hidden="1">
      <c r="C357" s="284"/>
    </row>
    <row r="358" ht="14.25" hidden="1">
      <c r="C358" s="284"/>
    </row>
    <row r="359" ht="14.25" hidden="1">
      <c r="C359" s="284"/>
    </row>
    <row r="360" ht="14.25" hidden="1">
      <c r="C360" s="284"/>
    </row>
    <row r="361" ht="14.25" hidden="1">
      <c r="C361" s="284"/>
    </row>
    <row r="362" ht="14.25" hidden="1">
      <c r="C362" s="284"/>
    </row>
    <row r="363" ht="14.25" hidden="1">
      <c r="C363" s="284"/>
    </row>
    <row r="364" ht="14.25" hidden="1">
      <c r="C364" s="284"/>
    </row>
    <row r="365" ht="14.25" hidden="1">
      <c r="C365" s="284"/>
    </row>
    <row r="366" ht="14.25" hidden="1">
      <c r="C366" s="284"/>
    </row>
    <row r="367" ht="14.25" hidden="1">
      <c r="C367" s="284"/>
    </row>
    <row r="368" ht="14.25" hidden="1">
      <c r="C368" s="284"/>
    </row>
    <row r="369" ht="14.25" hidden="1">
      <c r="C369" s="284"/>
    </row>
    <row r="370" ht="14.25" hidden="1">
      <c r="C370" s="284"/>
    </row>
    <row r="371" ht="14.25" hidden="1">
      <c r="C371" s="284"/>
    </row>
    <row r="372" ht="14.25" hidden="1">
      <c r="C372" s="284"/>
    </row>
    <row r="373" ht="14.25" hidden="1">
      <c r="C373" s="284"/>
    </row>
    <row r="374" ht="14.25" hidden="1">
      <c r="C374" s="284"/>
    </row>
    <row r="375" ht="14.25" hidden="1">
      <c r="C375" s="284"/>
    </row>
    <row r="376" ht="14.25" hidden="1">
      <c r="C376" s="284"/>
    </row>
    <row r="377" ht="14.25" hidden="1">
      <c r="C377" s="284"/>
    </row>
    <row r="378" ht="14.25" hidden="1">
      <c r="C378" s="284"/>
    </row>
    <row r="379" ht="14.25" hidden="1">
      <c r="C379" s="284"/>
    </row>
    <row r="380" ht="14.25" hidden="1">
      <c r="C380" s="284"/>
    </row>
    <row r="381" ht="14.25" hidden="1">
      <c r="C381" s="284"/>
    </row>
    <row r="382" ht="14.25" hidden="1">
      <c r="C382" s="284"/>
    </row>
    <row r="383" ht="14.25" hidden="1">
      <c r="C383" s="284"/>
    </row>
    <row r="384" ht="14.25" hidden="1">
      <c r="C384" s="284"/>
    </row>
    <row r="385" ht="14.25" hidden="1">
      <c r="C385" s="284"/>
    </row>
    <row r="386" ht="14.25" hidden="1">
      <c r="C386" s="284"/>
    </row>
    <row r="387" ht="14.25" hidden="1">
      <c r="C387" s="284"/>
    </row>
    <row r="388" ht="14.25" hidden="1">
      <c r="C388" s="284"/>
    </row>
    <row r="389" ht="14.25" hidden="1">
      <c r="C389" s="284"/>
    </row>
    <row r="390" ht="14.25" hidden="1">
      <c r="C390" s="284"/>
    </row>
    <row r="391" ht="14.25" hidden="1">
      <c r="C391" s="284"/>
    </row>
    <row r="392" ht="14.25" hidden="1">
      <c r="C392" s="284"/>
    </row>
    <row r="393" ht="14.25" hidden="1">
      <c r="C393" s="284"/>
    </row>
    <row r="394" ht="14.25" hidden="1">
      <c r="C394" s="284"/>
    </row>
    <row r="395" ht="14.25" hidden="1">
      <c r="C395" s="284"/>
    </row>
    <row r="396" ht="14.25" hidden="1">
      <c r="C396" s="284"/>
    </row>
    <row r="397" ht="14.25" hidden="1">
      <c r="C397" s="284"/>
    </row>
    <row r="398" ht="14.25" hidden="1">
      <c r="C398" s="284"/>
    </row>
    <row r="399" ht="14.25" hidden="1">
      <c r="C399" s="284"/>
    </row>
    <row r="400" ht="14.25" hidden="1">
      <c r="C400" s="284"/>
    </row>
    <row r="401" ht="14.25" hidden="1">
      <c r="C401" s="284"/>
    </row>
    <row r="402" ht="14.25" hidden="1">
      <c r="C402" s="284"/>
    </row>
    <row r="403" ht="14.25" hidden="1">
      <c r="C403" s="284"/>
    </row>
    <row r="404" ht="14.25" hidden="1">
      <c r="C404" s="284"/>
    </row>
    <row r="405" ht="14.25" hidden="1">
      <c r="C405" s="284"/>
    </row>
    <row r="406" ht="14.25" hidden="1">
      <c r="C406" s="284"/>
    </row>
    <row r="407" ht="14.25" hidden="1">
      <c r="C407" s="284"/>
    </row>
    <row r="408" ht="14.25" hidden="1">
      <c r="C408" s="284"/>
    </row>
    <row r="409" ht="14.25" hidden="1">
      <c r="C409" s="284"/>
    </row>
    <row r="410" ht="14.25" hidden="1">
      <c r="C410" s="284"/>
    </row>
    <row r="411" ht="14.25" hidden="1">
      <c r="C411" s="284"/>
    </row>
    <row r="412" ht="14.25" hidden="1">
      <c r="C412" s="284"/>
    </row>
    <row r="413" ht="14.25" hidden="1">
      <c r="C413" s="284"/>
    </row>
    <row r="414" ht="14.25" hidden="1">
      <c r="C414" s="284"/>
    </row>
    <row r="415" ht="14.25" hidden="1">
      <c r="C415" s="284"/>
    </row>
    <row r="416" ht="14.25" hidden="1">
      <c r="C416" s="284"/>
    </row>
    <row r="417" ht="14.25" hidden="1">
      <c r="C417" s="284"/>
    </row>
    <row r="418" ht="14.25" hidden="1">
      <c r="C418" s="284"/>
    </row>
    <row r="419" ht="14.25" hidden="1">
      <c r="C419" s="284"/>
    </row>
    <row r="420" ht="14.25" hidden="1">
      <c r="C420" s="284"/>
    </row>
    <row r="421" ht="14.25" hidden="1">
      <c r="C421" s="284"/>
    </row>
    <row r="422" ht="14.25" hidden="1">
      <c r="C422" s="284"/>
    </row>
    <row r="423" ht="14.25" hidden="1">
      <c r="C423" s="284"/>
    </row>
    <row r="424" ht="14.25" hidden="1">
      <c r="C424" s="284"/>
    </row>
    <row r="425" ht="14.25" hidden="1">
      <c r="C425" s="284"/>
    </row>
    <row r="426" ht="14.25" hidden="1">
      <c r="C426" s="284"/>
    </row>
    <row r="427" ht="14.25" hidden="1">
      <c r="C427" s="284"/>
    </row>
    <row r="428" ht="14.25" hidden="1">
      <c r="C428" s="284"/>
    </row>
    <row r="429" ht="14.25" hidden="1">
      <c r="C429" s="284"/>
    </row>
    <row r="430" ht="14.25" hidden="1">
      <c r="C430" s="284"/>
    </row>
    <row r="431" ht="14.25" hidden="1">
      <c r="C431" s="284"/>
    </row>
    <row r="432" ht="14.25" hidden="1">
      <c r="C432" s="284"/>
    </row>
    <row r="433" ht="14.25" hidden="1">
      <c r="C433" s="284"/>
    </row>
    <row r="434" ht="14.25" hidden="1">
      <c r="C434" s="284"/>
    </row>
    <row r="435" ht="14.25" hidden="1">
      <c r="C435" s="284"/>
    </row>
    <row r="436" ht="14.25" hidden="1">
      <c r="C436" s="284"/>
    </row>
    <row r="437" ht="14.25" hidden="1">
      <c r="C437" s="284"/>
    </row>
    <row r="438" ht="14.25" hidden="1">
      <c r="C438" s="284"/>
    </row>
    <row r="439" ht="14.25" hidden="1">
      <c r="C439" s="284"/>
    </row>
    <row r="440" ht="14.25" hidden="1">
      <c r="C440" s="284"/>
    </row>
    <row r="441" ht="14.25" hidden="1">
      <c r="C441" s="284"/>
    </row>
    <row r="442" ht="14.25" hidden="1">
      <c r="C442" s="284"/>
    </row>
    <row r="443" ht="14.25" hidden="1">
      <c r="C443" s="284"/>
    </row>
    <row r="444" ht="14.25" hidden="1">
      <c r="C444" s="284"/>
    </row>
    <row r="445" ht="14.25" hidden="1">
      <c r="C445" s="284"/>
    </row>
    <row r="446" ht="14.25" hidden="1">
      <c r="C446" s="284"/>
    </row>
    <row r="447" ht="14.25" hidden="1">
      <c r="C447" s="284"/>
    </row>
    <row r="448" ht="14.25" hidden="1">
      <c r="C448" s="284"/>
    </row>
    <row r="449" ht="14.25" hidden="1">
      <c r="C449" s="284"/>
    </row>
    <row r="450" ht="14.25" hidden="1">
      <c r="C450" s="284"/>
    </row>
    <row r="451" ht="14.25" hidden="1">
      <c r="C451" s="284"/>
    </row>
    <row r="452" ht="14.25" hidden="1">
      <c r="C452" s="284"/>
    </row>
    <row r="453" ht="14.25" hidden="1">
      <c r="C453" s="284"/>
    </row>
    <row r="454" ht="14.25" hidden="1">
      <c r="C454" s="284"/>
    </row>
    <row r="455" ht="14.25" hidden="1">
      <c r="C455" s="284"/>
    </row>
    <row r="456" ht="14.25" hidden="1">
      <c r="C456" s="284"/>
    </row>
    <row r="457" ht="14.25" hidden="1">
      <c r="C457" s="284"/>
    </row>
    <row r="458" ht="14.25" hidden="1">
      <c r="C458" s="284"/>
    </row>
    <row r="459" ht="14.25" hidden="1">
      <c r="C459" s="284"/>
    </row>
    <row r="460" ht="14.25" hidden="1">
      <c r="C460" s="284"/>
    </row>
    <row r="461" ht="14.25" hidden="1">
      <c r="C461" s="284"/>
    </row>
    <row r="462" ht="14.25" hidden="1">
      <c r="C462" s="284"/>
    </row>
    <row r="463" ht="14.25" hidden="1">
      <c r="C463" s="284"/>
    </row>
    <row r="464" ht="14.25" hidden="1">
      <c r="C464" s="284"/>
    </row>
    <row r="465" ht="14.25" hidden="1">
      <c r="C465" s="284"/>
    </row>
    <row r="466" ht="14.25" hidden="1">
      <c r="C466" s="284"/>
    </row>
    <row r="467" ht="14.25" hidden="1">
      <c r="C467" s="284"/>
    </row>
    <row r="468" ht="14.25" hidden="1">
      <c r="C468" s="284"/>
    </row>
    <row r="469" ht="14.25" hidden="1">
      <c r="C469" s="284"/>
    </row>
    <row r="470" ht="14.25" hidden="1">
      <c r="C470" s="284"/>
    </row>
    <row r="471" ht="14.25" hidden="1">
      <c r="C471" s="284"/>
    </row>
    <row r="472" ht="14.25" hidden="1">
      <c r="C472" s="284"/>
    </row>
    <row r="473" ht="14.25" hidden="1">
      <c r="C473" s="284"/>
    </row>
    <row r="474" ht="14.25" hidden="1">
      <c r="C474" s="284"/>
    </row>
    <row r="475" ht="14.25" hidden="1">
      <c r="C475" s="284"/>
    </row>
    <row r="476" ht="14.25" hidden="1">
      <c r="C476" s="284"/>
    </row>
    <row r="477" ht="14.25" hidden="1">
      <c r="C477" s="284"/>
    </row>
    <row r="478" ht="14.25" hidden="1">
      <c r="C478" s="284"/>
    </row>
    <row r="479" ht="14.25" hidden="1">
      <c r="C479" s="284"/>
    </row>
    <row r="480" ht="14.25" hidden="1">
      <c r="C480" s="284"/>
    </row>
    <row r="481" ht="14.25" hidden="1">
      <c r="C481" s="284"/>
    </row>
    <row r="482" ht="14.25" hidden="1">
      <c r="C482" s="284"/>
    </row>
    <row r="483" ht="14.25" hidden="1">
      <c r="C483" s="284"/>
    </row>
    <row r="484" ht="14.25" hidden="1">
      <c r="C484" s="284"/>
    </row>
    <row r="485" ht="14.25" hidden="1">
      <c r="C485" s="284"/>
    </row>
    <row r="486" ht="14.25" hidden="1">
      <c r="C486" s="284"/>
    </row>
    <row r="487" ht="14.25" hidden="1">
      <c r="C487" s="284"/>
    </row>
    <row r="488" ht="14.25" hidden="1">
      <c r="C488" s="284"/>
    </row>
    <row r="489" ht="14.25" hidden="1">
      <c r="C489" s="284"/>
    </row>
    <row r="490" ht="14.25" hidden="1">
      <c r="C490" s="284"/>
    </row>
    <row r="491" ht="14.25" hidden="1">
      <c r="C491" s="284"/>
    </row>
    <row r="492" ht="14.25" hidden="1">
      <c r="C492" s="284"/>
    </row>
    <row r="493" ht="14.25" hidden="1">
      <c r="C493" s="284"/>
    </row>
    <row r="494" ht="14.25" hidden="1">
      <c r="C494" s="284"/>
    </row>
    <row r="495" ht="14.25" hidden="1">
      <c r="C495" s="284"/>
    </row>
    <row r="496" ht="14.25" hidden="1">
      <c r="C496" s="284"/>
    </row>
    <row r="497" ht="14.25" hidden="1">
      <c r="C497" s="284"/>
    </row>
    <row r="498" ht="14.25" hidden="1">
      <c r="C498" s="284"/>
    </row>
    <row r="499" ht="14.25" hidden="1">
      <c r="C499" s="284"/>
    </row>
    <row r="500" ht="14.25" hidden="1">
      <c r="C500" s="284"/>
    </row>
    <row r="501" ht="14.25" hidden="1">
      <c r="C501" s="387"/>
    </row>
    <row r="502" ht="14.25"/>
    <row r="503" ht="14.25"/>
    <row r="504" ht="14.25"/>
  </sheetData>
  <sheetProtection/>
  <mergeCells count="22">
    <mergeCell ref="A1:T1"/>
    <mergeCell ref="A2:T2"/>
    <mergeCell ref="I4:N4"/>
    <mergeCell ref="O4:Q4"/>
    <mergeCell ref="J5:L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39305555555555555" right="0.7479166666666667" top="0.19652777777777777" bottom="0.5506944444444445" header="2.597916666666667" footer="0.2361111111111111"/>
  <pageSetup firstPageNumber="17" useFirstPageNumber="1" horizontalDpi="600" verticalDpi="600" orientation="landscape" paperSize="8" scale="75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368"/>
  <sheetViews>
    <sheetView tabSelected="1" view="pageBreakPreview" zoomScaleSheetLayoutView="100" zoomScalePageLayoutView="0" workbookViewId="0" topLeftCell="A82">
      <selection activeCell="AB239" sqref="AB239"/>
    </sheetView>
  </sheetViews>
  <sheetFormatPr defaultColWidth="0" defaultRowHeight="14.25" zeroHeight="1"/>
  <cols>
    <col min="1" max="1" width="30.875" style="146" customWidth="1"/>
    <col min="2" max="2" width="9.00390625" style="301" customWidth="1"/>
    <col min="3" max="3" width="7.25390625" style="301" customWidth="1"/>
    <col min="4" max="4" width="8.00390625" style="301" customWidth="1"/>
    <col min="5" max="5" width="7.00390625" style="301" customWidth="1"/>
    <col min="6" max="6" width="5.625" style="301" customWidth="1"/>
    <col min="7" max="7" width="35.125" style="380" customWidth="1"/>
    <col min="8" max="8" width="10.25390625" style="273" customWidth="1"/>
    <col min="9" max="9" width="9.75390625" style="140" customWidth="1"/>
    <col min="10" max="10" width="8.75390625" style="273" customWidth="1"/>
    <col min="11" max="11" width="9.375" style="273" customWidth="1"/>
    <col min="12" max="12" width="10.25390625" style="273" customWidth="1"/>
    <col min="13" max="13" width="7.25390625" style="273" customWidth="1"/>
    <col min="14" max="14" width="34.125" style="353" customWidth="1"/>
    <col min="15" max="15" width="10.75390625" style="273" customWidth="1"/>
    <col min="16" max="16" width="9.25390625" style="273" customWidth="1"/>
    <col min="17" max="17" width="8.25390625" style="273" customWidth="1"/>
    <col min="18" max="18" width="7.75390625" style="273" customWidth="1"/>
    <col min="19" max="19" width="8.25390625" style="273" customWidth="1"/>
    <col min="20" max="20" width="8.50390625" style="273" customWidth="1"/>
    <col min="21" max="21" width="47.75390625" style="146" customWidth="1"/>
    <col min="22" max="22" width="10.375" style="273" customWidth="1"/>
    <col min="23" max="23" width="8.625" style="273" customWidth="1"/>
    <col min="24" max="24" width="8.375" style="273" customWidth="1"/>
    <col min="25" max="25" width="8.125" style="273" customWidth="1"/>
    <col min="26" max="26" width="9.00390625" style="273" customWidth="1"/>
    <col min="27" max="27" width="5.875" style="273" customWidth="1"/>
    <col min="28" max="29" width="9.50390625" style="273" customWidth="1"/>
    <col min="30" max="30" width="0.6171875" style="80" customWidth="1"/>
    <col min="31" max="16384" width="9.00390625" style="80" hidden="1" customWidth="1"/>
  </cols>
  <sheetData>
    <row r="1" spans="1:12" ht="18.75">
      <c r="A1" s="421" t="s">
        <v>1057</v>
      </c>
      <c r="B1" s="283"/>
      <c r="C1" s="283"/>
      <c r="D1" s="284"/>
      <c r="E1" s="284"/>
      <c r="F1" s="284"/>
      <c r="G1" s="376"/>
      <c r="H1" s="285"/>
      <c r="I1" s="170"/>
      <c r="J1" s="285"/>
      <c r="K1" s="285"/>
      <c r="L1" s="285"/>
    </row>
    <row r="2" spans="1:12" ht="14.25">
      <c r="A2" s="282"/>
      <c r="B2" s="283"/>
      <c r="C2" s="283"/>
      <c r="D2" s="284"/>
      <c r="E2" s="284"/>
      <c r="F2" s="284"/>
      <c r="G2" s="376"/>
      <c r="H2" s="285"/>
      <c r="I2" s="170"/>
      <c r="J2" s="285"/>
      <c r="K2" s="285"/>
      <c r="L2" s="285"/>
    </row>
    <row r="3" spans="1:29" ht="18.75">
      <c r="A3" s="785" t="s">
        <v>1058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446"/>
    </row>
    <row r="4" spans="1:29" ht="14.25">
      <c r="A4" s="286" t="s">
        <v>337</v>
      </c>
      <c r="B4" s="287"/>
      <c r="C4" s="287"/>
      <c r="D4" s="288"/>
      <c r="E4" s="288"/>
      <c r="F4" s="288"/>
      <c r="G4" s="377"/>
      <c r="H4" s="289"/>
      <c r="I4" s="290"/>
      <c r="J4" s="289"/>
      <c r="K4" s="289"/>
      <c r="L4" s="289"/>
      <c r="M4" s="291"/>
      <c r="N4" s="383"/>
      <c r="O4" s="291"/>
      <c r="P4" s="291"/>
      <c r="Q4" s="291"/>
      <c r="R4" s="291"/>
      <c r="S4" s="291"/>
      <c r="T4" s="291"/>
      <c r="U4" s="422"/>
      <c r="V4" s="291"/>
      <c r="W4" s="291"/>
      <c r="X4" s="291"/>
      <c r="Y4" s="291"/>
      <c r="Z4" s="617" t="s">
        <v>259</v>
      </c>
      <c r="AA4" s="291"/>
      <c r="AB4" s="291"/>
      <c r="AC4" s="446"/>
    </row>
    <row r="5" spans="1:29" ht="14.25">
      <c r="A5" s="773" t="s">
        <v>260</v>
      </c>
      <c r="B5" s="782" t="s">
        <v>3</v>
      </c>
      <c r="C5" s="770" t="s">
        <v>338</v>
      </c>
      <c r="D5" s="770" t="s">
        <v>339</v>
      </c>
      <c r="E5" s="770" t="s">
        <v>340</v>
      </c>
      <c r="F5" s="770" t="s">
        <v>341</v>
      </c>
      <c r="G5" s="779" t="s">
        <v>1059</v>
      </c>
      <c r="H5" s="780"/>
      <c r="I5" s="780"/>
      <c r="J5" s="780"/>
      <c r="K5" s="780"/>
      <c r="L5" s="780"/>
      <c r="M5" s="781"/>
      <c r="N5" s="779" t="s">
        <v>1060</v>
      </c>
      <c r="O5" s="780"/>
      <c r="P5" s="780"/>
      <c r="Q5" s="780"/>
      <c r="R5" s="780"/>
      <c r="S5" s="780"/>
      <c r="T5" s="781"/>
      <c r="U5" s="779" t="s">
        <v>1061</v>
      </c>
      <c r="V5" s="780"/>
      <c r="W5" s="780"/>
      <c r="X5" s="780"/>
      <c r="Y5" s="780"/>
      <c r="Z5" s="780"/>
      <c r="AA5" s="781"/>
      <c r="AB5" s="770" t="s">
        <v>347</v>
      </c>
      <c r="AC5" s="770" t="s">
        <v>199</v>
      </c>
    </row>
    <row r="6" spans="1:29" ht="14.25">
      <c r="A6" s="774"/>
      <c r="B6" s="783"/>
      <c r="C6" s="771"/>
      <c r="D6" s="771"/>
      <c r="E6" s="771"/>
      <c r="F6" s="771"/>
      <c r="G6" s="773" t="s">
        <v>1062</v>
      </c>
      <c r="H6" s="779" t="s">
        <v>1063</v>
      </c>
      <c r="I6" s="780"/>
      <c r="J6" s="780"/>
      <c r="K6" s="780"/>
      <c r="L6" s="780"/>
      <c r="M6" s="781"/>
      <c r="N6" s="776" t="s">
        <v>1062</v>
      </c>
      <c r="O6" s="779" t="s">
        <v>1063</v>
      </c>
      <c r="P6" s="780"/>
      <c r="Q6" s="780"/>
      <c r="R6" s="780"/>
      <c r="S6" s="780"/>
      <c r="T6" s="781"/>
      <c r="U6" s="773" t="s">
        <v>343</v>
      </c>
      <c r="V6" s="779" t="s">
        <v>1063</v>
      </c>
      <c r="W6" s="780"/>
      <c r="X6" s="780"/>
      <c r="Y6" s="780"/>
      <c r="Z6" s="780"/>
      <c r="AA6" s="781"/>
      <c r="AB6" s="771"/>
      <c r="AC6" s="771"/>
    </row>
    <row r="7" spans="1:29" ht="14.25">
      <c r="A7" s="774"/>
      <c r="B7" s="783"/>
      <c r="C7" s="771"/>
      <c r="D7" s="771"/>
      <c r="E7" s="771"/>
      <c r="F7" s="771"/>
      <c r="G7" s="774"/>
      <c r="H7" s="770" t="s">
        <v>263</v>
      </c>
      <c r="I7" s="779" t="s">
        <v>264</v>
      </c>
      <c r="J7" s="780"/>
      <c r="K7" s="781"/>
      <c r="L7" s="770" t="s">
        <v>348</v>
      </c>
      <c r="M7" s="770" t="s">
        <v>349</v>
      </c>
      <c r="N7" s="777"/>
      <c r="O7" s="770" t="s">
        <v>263</v>
      </c>
      <c r="P7" s="779" t="s">
        <v>264</v>
      </c>
      <c r="Q7" s="780"/>
      <c r="R7" s="781"/>
      <c r="S7" s="770" t="s">
        <v>348</v>
      </c>
      <c r="T7" s="770" t="s">
        <v>349</v>
      </c>
      <c r="U7" s="774"/>
      <c r="V7" s="770" t="s">
        <v>263</v>
      </c>
      <c r="W7" s="779" t="s">
        <v>264</v>
      </c>
      <c r="X7" s="780"/>
      <c r="Y7" s="781"/>
      <c r="Z7" s="770" t="s">
        <v>348</v>
      </c>
      <c r="AA7" s="770" t="s">
        <v>349</v>
      </c>
      <c r="AB7" s="771"/>
      <c r="AC7" s="771"/>
    </row>
    <row r="8" spans="1:29" ht="24">
      <c r="A8" s="775"/>
      <c r="B8" s="784"/>
      <c r="C8" s="772"/>
      <c r="D8" s="772"/>
      <c r="E8" s="772"/>
      <c r="F8" s="772"/>
      <c r="G8" s="775"/>
      <c r="H8" s="772"/>
      <c r="I8" s="428" t="s">
        <v>1064</v>
      </c>
      <c r="J8" s="428" t="s">
        <v>353</v>
      </c>
      <c r="K8" s="428" t="s">
        <v>354</v>
      </c>
      <c r="L8" s="772"/>
      <c r="M8" s="772"/>
      <c r="N8" s="778"/>
      <c r="O8" s="772"/>
      <c r="P8" s="428" t="s">
        <v>1064</v>
      </c>
      <c r="Q8" s="428" t="s">
        <v>353</v>
      </c>
      <c r="R8" s="428" t="s">
        <v>354</v>
      </c>
      <c r="S8" s="772"/>
      <c r="T8" s="772"/>
      <c r="U8" s="775"/>
      <c r="V8" s="772"/>
      <c r="W8" s="428" t="s">
        <v>1064</v>
      </c>
      <c r="X8" s="428" t="s">
        <v>353</v>
      </c>
      <c r="Y8" s="428" t="s">
        <v>354</v>
      </c>
      <c r="Z8" s="772"/>
      <c r="AA8" s="772"/>
      <c r="AB8" s="772"/>
      <c r="AC8" s="772"/>
    </row>
    <row r="9" spans="1:29" ht="14.25">
      <c r="A9" s="431" t="s">
        <v>355</v>
      </c>
      <c r="B9" s="433"/>
      <c r="C9" s="433"/>
      <c r="D9" s="433"/>
      <c r="E9" s="621"/>
      <c r="F9" s="621"/>
      <c r="G9" s="620"/>
      <c r="H9" s="428"/>
      <c r="I9" s="428"/>
      <c r="J9" s="428"/>
      <c r="K9" s="428"/>
      <c r="L9" s="428"/>
      <c r="M9" s="292"/>
      <c r="N9" s="419"/>
      <c r="O9" s="292"/>
      <c r="P9" s="292"/>
      <c r="Q9" s="292"/>
      <c r="R9" s="292"/>
      <c r="S9" s="292"/>
      <c r="T9" s="292"/>
      <c r="U9" s="423"/>
      <c r="V9" s="292"/>
      <c r="W9" s="292"/>
      <c r="X9" s="292"/>
      <c r="Y9" s="292"/>
      <c r="Z9" s="292"/>
      <c r="AA9" s="292"/>
      <c r="AB9" s="292"/>
      <c r="AC9" s="569"/>
    </row>
    <row r="10" spans="1:29" ht="14.25">
      <c r="A10" s="385" t="s">
        <v>1065</v>
      </c>
      <c r="B10" s="444"/>
      <c r="C10" s="444"/>
      <c r="D10" s="444"/>
      <c r="E10" s="444"/>
      <c r="F10" s="444"/>
      <c r="G10" s="467"/>
      <c r="H10" s="444"/>
      <c r="I10" s="444"/>
      <c r="J10" s="444"/>
      <c r="K10" s="444"/>
      <c r="L10" s="444"/>
      <c r="M10" s="293"/>
      <c r="N10" s="420"/>
      <c r="O10" s="293"/>
      <c r="P10" s="293"/>
      <c r="Q10" s="293"/>
      <c r="R10" s="293"/>
      <c r="S10" s="293"/>
      <c r="T10" s="293"/>
      <c r="U10" s="424"/>
      <c r="V10" s="293"/>
      <c r="W10" s="293"/>
      <c r="X10" s="293"/>
      <c r="Y10" s="293"/>
      <c r="Z10" s="293"/>
      <c r="AA10" s="293"/>
      <c r="AB10" s="293"/>
      <c r="AC10" s="472"/>
    </row>
    <row r="11" spans="1:29" s="35" customFormat="1" ht="14.25">
      <c r="A11" s="623" t="s">
        <v>1066</v>
      </c>
      <c r="B11" s="465"/>
      <c r="C11" s="614"/>
      <c r="D11" s="505"/>
      <c r="E11" s="505"/>
      <c r="F11" s="465"/>
      <c r="G11" s="467"/>
      <c r="H11" s="465">
        <f>SUM(H13:H30)</f>
        <v>432420</v>
      </c>
      <c r="I11" s="465"/>
      <c r="J11" s="465"/>
      <c r="K11" s="505"/>
      <c r="L11" s="505"/>
      <c r="M11" s="624"/>
      <c r="N11" s="505"/>
      <c r="O11" s="481">
        <f>SUM(O13:O30)</f>
        <v>343820</v>
      </c>
      <c r="P11" s="481"/>
      <c r="Q11" s="624"/>
      <c r="R11" s="481"/>
      <c r="S11" s="624"/>
      <c r="T11" s="624"/>
      <c r="U11" s="467"/>
      <c r="V11" s="481">
        <f>SUM(V13:V30)</f>
        <v>512880</v>
      </c>
      <c r="W11" s="481"/>
      <c r="X11" s="481"/>
      <c r="Y11" s="481"/>
      <c r="Z11" s="481"/>
      <c r="AA11" s="481"/>
      <c r="AB11" s="481"/>
      <c r="AC11" s="624"/>
    </row>
    <row r="12" spans="1:29" s="35" customFormat="1" ht="14.25">
      <c r="A12" s="467" t="s">
        <v>358</v>
      </c>
      <c r="B12" s="465"/>
      <c r="C12" s="614"/>
      <c r="D12" s="505"/>
      <c r="E12" s="505"/>
      <c r="F12" s="465"/>
      <c r="G12" s="467"/>
      <c r="H12" s="465"/>
      <c r="I12" s="465"/>
      <c r="J12" s="465"/>
      <c r="K12" s="505"/>
      <c r="L12" s="505"/>
      <c r="M12" s="624"/>
      <c r="N12" s="505"/>
      <c r="O12" s="481"/>
      <c r="P12" s="481"/>
      <c r="Q12" s="624"/>
      <c r="R12" s="481"/>
      <c r="S12" s="624"/>
      <c r="T12" s="624"/>
      <c r="U12" s="467"/>
      <c r="V12" s="481"/>
      <c r="W12" s="481"/>
      <c r="X12" s="481"/>
      <c r="Y12" s="481"/>
      <c r="Z12" s="481"/>
      <c r="AA12" s="481"/>
      <c r="AB12" s="481"/>
      <c r="AC12" s="624"/>
    </row>
    <row r="13" spans="1:29" s="35" customFormat="1" ht="14.25">
      <c r="A13" s="430" t="s">
        <v>1067</v>
      </c>
      <c r="B13" s="479" t="s">
        <v>64</v>
      </c>
      <c r="C13" s="430" t="s">
        <v>360</v>
      </c>
      <c r="D13" s="430">
        <v>1000</v>
      </c>
      <c r="E13" s="430"/>
      <c r="F13" s="430" t="s">
        <v>361</v>
      </c>
      <c r="G13" s="430"/>
      <c r="H13" s="479"/>
      <c r="I13" s="479"/>
      <c r="J13" s="479"/>
      <c r="K13" s="430"/>
      <c r="L13" s="430"/>
      <c r="M13" s="430"/>
      <c r="N13" s="495" t="s">
        <v>1068</v>
      </c>
      <c r="O13" s="479">
        <v>38000</v>
      </c>
      <c r="P13" s="479">
        <f>O13</f>
        <v>38000</v>
      </c>
      <c r="Q13" s="430"/>
      <c r="R13" s="479"/>
      <c r="S13" s="430"/>
      <c r="T13" s="430"/>
      <c r="U13" s="430" t="s">
        <v>1069</v>
      </c>
      <c r="V13" s="479">
        <v>60000</v>
      </c>
      <c r="W13" s="479">
        <v>60000</v>
      </c>
      <c r="X13" s="479"/>
      <c r="Y13" s="479"/>
      <c r="Z13" s="479"/>
      <c r="AA13" s="479"/>
      <c r="AB13" s="479" t="s">
        <v>365</v>
      </c>
      <c r="AC13" s="430"/>
    </row>
    <row r="14" spans="1:29" s="35" customFormat="1" ht="14.25">
      <c r="A14" s="430" t="s">
        <v>1070</v>
      </c>
      <c r="B14" s="479"/>
      <c r="C14" s="430"/>
      <c r="D14" s="430"/>
      <c r="E14" s="430"/>
      <c r="F14" s="430"/>
      <c r="G14" s="430"/>
      <c r="H14" s="479"/>
      <c r="I14" s="479"/>
      <c r="J14" s="479"/>
      <c r="K14" s="430"/>
      <c r="L14" s="430"/>
      <c r="M14" s="430"/>
      <c r="N14" s="495"/>
      <c r="O14" s="479"/>
      <c r="P14" s="479"/>
      <c r="Q14" s="430"/>
      <c r="R14" s="479"/>
      <c r="S14" s="430"/>
      <c r="T14" s="430"/>
      <c r="U14" s="430"/>
      <c r="V14" s="479"/>
      <c r="W14" s="479"/>
      <c r="X14" s="479"/>
      <c r="Y14" s="479"/>
      <c r="Z14" s="479"/>
      <c r="AA14" s="479"/>
      <c r="AB14" s="479"/>
      <c r="AC14" s="430"/>
    </row>
    <row r="15" spans="1:29" s="35" customFormat="1" ht="14.25">
      <c r="A15" s="430" t="s">
        <v>367</v>
      </c>
      <c r="B15" s="479" t="s">
        <v>64</v>
      </c>
      <c r="C15" s="430" t="s">
        <v>360</v>
      </c>
      <c r="D15" s="430">
        <v>2400</v>
      </c>
      <c r="E15" s="430">
        <v>800</v>
      </c>
      <c r="F15" s="430" t="s">
        <v>361</v>
      </c>
      <c r="G15" s="430" t="s">
        <v>368</v>
      </c>
      <c r="H15" s="479">
        <f>D15*36.6</f>
        <v>87840</v>
      </c>
      <c r="I15" s="479">
        <f>E15*36.6</f>
        <v>29280</v>
      </c>
      <c r="J15" s="479"/>
      <c r="K15" s="430">
        <f>H15-I15</f>
        <v>58560</v>
      </c>
      <c r="L15" s="430"/>
      <c r="M15" s="430"/>
      <c r="N15" s="495"/>
      <c r="O15" s="479"/>
      <c r="P15" s="479"/>
      <c r="Q15" s="430"/>
      <c r="R15" s="479"/>
      <c r="S15" s="430"/>
      <c r="T15" s="430"/>
      <c r="U15" s="430"/>
      <c r="V15" s="479"/>
      <c r="W15" s="479"/>
      <c r="X15" s="479"/>
      <c r="Y15" s="479"/>
      <c r="Z15" s="479"/>
      <c r="AA15" s="479"/>
      <c r="AB15" s="479" t="s">
        <v>365</v>
      </c>
      <c r="AC15" s="430"/>
    </row>
    <row r="16" spans="1:29" s="35" customFormat="1" ht="14.25">
      <c r="A16" s="430" t="s">
        <v>369</v>
      </c>
      <c r="B16" s="479" t="s">
        <v>64</v>
      </c>
      <c r="C16" s="430" t="s">
        <v>360</v>
      </c>
      <c r="D16" s="430">
        <v>300</v>
      </c>
      <c r="E16" s="430">
        <v>200</v>
      </c>
      <c r="F16" s="430" t="s">
        <v>361</v>
      </c>
      <c r="G16" s="430" t="s">
        <v>370</v>
      </c>
      <c r="H16" s="479"/>
      <c r="I16" s="479"/>
      <c r="J16" s="479"/>
      <c r="K16" s="430"/>
      <c r="L16" s="430"/>
      <c r="M16" s="430"/>
      <c r="N16" s="495" t="s">
        <v>1071</v>
      </c>
      <c r="O16" s="479">
        <v>10000</v>
      </c>
      <c r="P16" s="479">
        <v>7000</v>
      </c>
      <c r="Q16" s="430"/>
      <c r="R16" s="479">
        <v>3000</v>
      </c>
      <c r="S16" s="430"/>
      <c r="T16" s="430"/>
      <c r="U16" s="430" t="s">
        <v>1072</v>
      </c>
      <c r="V16" s="479">
        <v>18800</v>
      </c>
      <c r="W16" s="479">
        <v>12200</v>
      </c>
      <c r="X16" s="479"/>
      <c r="Y16" s="479">
        <v>6600</v>
      </c>
      <c r="Z16" s="479"/>
      <c r="AA16" s="479"/>
      <c r="AB16" s="479" t="s">
        <v>365</v>
      </c>
      <c r="AC16" s="430"/>
    </row>
    <row r="17" spans="1:29" s="35" customFormat="1" ht="24">
      <c r="A17" s="430" t="s">
        <v>371</v>
      </c>
      <c r="B17" s="479" t="s">
        <v>64</v>
      </c>
      <c r="C17" s="430" t="s">
        <v>360</v>
      </c>
      <c r="D17" s="430">
        <v>3570</v>
      </c>
      <c r="E17" s="430">
        <v>800</v>
      </c>
      <c r="F17" s="430" t="s">
        <v>372</v>
      </c>
      <c r="G17" s="430" t="s">
        <v>1073</v>
      </c>
      <c r="H17" s="479">
        <v>70000</v>
      </c>
      <c r="I17" s="479">
        <v>20000</v>
      </c>
      <c r="J17" s="479"/>
      <c r="K17" s="430">
        <v>50000</v>
      </c>
      <c r="L17" s="430"/>
      <c r="M17" s="430"/>
      <c r="N17" s="495" t="s">
        <v>1074</v>
      </c>
      <c r="O17" s="479">
        <v>149900</v>
      </c>
      <c r="P17" s="479">
        <v>30000</v>
      </c>
      <c r="Q17" s="430"/>
      <c r="R17" s="479">
        <v>119900</v>
      </c>
      <c r="S17" s="430"/>
      <c r="T17" s="430"/>
      <c r="U17" s="430" t="s">
        <v>1075</v>
      </c>
      <c r="V17" s="479">
        <v>30000</v>
      </c>
      <c r="W17" s="479">
        <v>6000</v>
      </c>
      <c r="X17" s="479"/>
      <c r="Y17" s="479">
        <v>24000</v>
      </c>
      <c r="Z17" s="479"/>
      <c r="AA17" s="479"/>
      <c r="AB17" s="479" t="s">
        <v>365</v>
      </c>
      <c r="AC17" s="430"/>
    </row>
    <row r="18" spans="1:29" s="35" customFormat="1" ht="14.25">
      <c r="A18" s="430" t="s">
        <v>374</v>
      </c>
      <c r="B18" s="479" t="s">
        <v>64</v>
      </c>
      <c r="C18" s="430" t="s">
        <v>360</v>
      </c>
      <c r="D18" s="430">
        <v>2800</v>
      </c>
      <c r="E18" s="430">
        <v>800</v>
      </c>
      <c r="F18" s="430" t="s">
        <v>361</v>
      </c>
      <c r="G18" s="430"/>
      <c r="H18" s="479"/>
      <c r="I18" s="479"/>
      <c r="J18" s="479"/>
      <c r="K18" s="430"/>
      <c r="L18" s="430"/>
      <c r="M18" s="430"/>
      <c r="N18" s="495"/>
      <c r="O18" s="479"/>
      <c r="P18" s="479"/>
      <c r="Q18" s="430"/>
      <c r="R18" s="479"/>
      <c r="S18" s="430"/>
      <c r="T18" s="430"/>
      <c r="U18" s="430" t="s">
        <v>375</v>
      </c>
      <c r="V18" s="479">
        <f>2800*23</f>
        <v>64400</v>
      </c>
      <c r="W18" s="479">
        <f>800*23</f>
        <v>18400</v>
      </c>
      <c r="X18" s="479"/>
      <c r="Y18" s="479">
        <f>V18-W18</f>
        <v>46000</v>
      </c>
      <c r="Z18" s="479"/>
      <c r="AA18" s="479"/>
      <c r="AB18" s="479" t="s">
        <v>365</v>
      </c>
      <c r="AC18" s="430"/>
    </row>
    <row r="19" spans="1:29" s="35" customFormat="1" ht="24">
      <c r="A19" s="430" t="s">
        <v>376</v>
      </c>
      <c r="B19" s="479" t="s">
        <v>64</v>
      </c>
      <c r="C19" s="430" t="s">
        <v>360</v>
      </c>
      <c r="D19" s="430">
        <v>2600</v>
      </c>
      <c r="E19" s="430">
        <v>800</v>
      </c>
      <c r="F19" s="430" t="s">
        <v>372</v>
      </c>
      <c r="G19" s="430"/>
      <c r="H19" s="479"/>
      <c r="I19" s="479"/>
      <c r="J19" s="479"/>
      <c r="K19" s="430"/>
      <c r="L19" s="430"/>
      <c r="M19" s="430"/>
      <c r="N19" s="495"/>
      <c r="O19" s="479"/>
      <c r="P19" s="479"/>
      <c r="Q19" s="430"/>
      <c r="R19" s="479"/>
      <c r="S19" s="430"/>
      <c r="T19" s="430"/>
      <c r="U19" s="430" t="s">
        <v>377</v>
      </c>
      <c r="V19" s="479">
        <f>73*2600</f>
        <v>189800</v>
      </c>
      <c r="W19" s="479">
        <f>73*800</f>
        <v>58400</v>
      </c>
      <c r="X19" s="479"/>
      <c r="Y19" s="479">
        <f>V19-W19</f>
        <v>131400</v>
      </c>
      <c r="Z19" s="479"/>
      <c r="AA19" s="479"/>
      <c r="AB19" s="479" t="s">
        <v>365</v>
      </c>
      <c r="AC19" s="430"/>
    </row>
    <row r="20" spans="1:29" s="35" customFormat="1" ht="14.25">
      <c r="A20" s="430" t="s">
        <v>378</v>
      </c>
      <c r="B20" s="479" t="s">
        <v>64</v>
      </c>
      <c r="C20" s="430" t="s">
        <v>360</v>
      </c>
      <c r="D20" s="430">
        <v>2600</v>
      </c>
      <c r="E20" s="430">
        <v>800</v>
      </c>
      <c r="F20" s="430" t="s">
        <v>361</v>
      </c>
      <c r="G20" s="430" t="s">
        <v>379</v>
      </c>
      <c r="H20" s="479">
        <f>2600*12</f>
        <v>31200</v>
      </c>
      <c r="I20" s="479">
        <f>800*12</f>
        <v>9600</v>
      </c>
      <c r="J20" s="479"/>
      <c r="K20" s="430">
        <f>H20-I20</f>
        <v>21600</v>
      </c>
      <c r="L20" s="430"/>
      <c r="M20" s="430"/>
      <c r="N20" s="495"/>
      <c r="O20" s="479"/>
      <c r="P20" s="479"/>
      <c r="Q20" s="430"/>
      <c r="R20" s="479"/>
      <c r="S20" s="430"/>
      <c r="T20" s="430"/>
      <c r="U20" s="430"/>
      <c r="V20" s="479"/>
      <c r="W20" s="479"/>
      <c r="X20" s="479"/>
      <c r="Y20" s="479"/>
      <c r="Z20" s="479"/>
      <c r="AA20" s="479"/>
      <c r="AB20" s="479" t="s">
        <v>365</v>
      </c>
      <c r="AC20" s="430"/>
    </row>
    <row r="21" spans="1:29" s="35" customFormat="1" ht="14.25">
      <c r="A21" s="430" t="s">
        <v>380</v>
      </c>
      <c r="B21" s="479" t="s">
        <v>64</v>
      </c>
      <c r="C21" s="430" t="s">
        <v>360</v>
      </c>
      <c r="D21" s="430">
        <v>2600</v>
      </c>
      <c r="E21" s="430">
        <v>800</v>
      </c>
      <c r="F21" s="430" t="s">
        <v>361</v>
      </c>
      <c r="G21" s="430" t="s">
        <v>381</v>
      </c>
      <c r="H21" s="479">
        <f>9.5*2600</f>
        <v>24700</v>
      </c>
      <c r="I21" s="479">
        <f>9.5*800</f>
        <v>7600</v>
      </c>
      <c r="J21" s="479"/>
      <c r="K21" s="430">
        <f>H21-I21</f>
        <v>17100</v>
      </c>
      <c r="L21" s="430"/>
      <c r="M21" s="430"/>
      <c r="N21" s="495"/>
      <c r="O21" s="479"/>
      <c r="P21" s="479"/>
      <c r="Q21" s="430"/>
      <c r="R21" s="479"/>
      <c r="S21" s="430"/>
      <c r="T21" s="430"/>
      <c r="U21" s="430"/>
      <c r="V21" s="479"/>
      <c r="W21" s="479"/>
      <c r="X21" s="479"/>
      <c r="Y21" s="479"/>
      <c r="Z21" s="479"/>
      <c r="AA21" s="479"/>
      <c r="AB21" s="479" t="s">
        <v>365</v>
      </c>
      <c r="AC21" s="430"/>
    </row>
    <row r="22" spans="1:29" s="35" customFormat="1" ht="14.25">
      <c r="A22" s="430" t="s">
        <v>382</v>
      </c>
      <c r="B22" s="479" t="s">
        <v>64</v>
      </c>
      <c r="C22" s="430" t="s">
        <v>360</v>
      </c>
      <c r="D22" s="430">
        <v>300</v>
      </c>
      <c r="E22" s="430">
        <v>200</v>
      </c>
      <c r="F22" s="430" t="s">
        <v>361</v>
      </c>
      <c r="G22" s="430" t="s">
        <v>1076</v>
      </c>
      <c r="H22" s="479">
        <f>D22*120</f>
        <v>36000</v>
      </c>
      <c r="I22" s="479">
        <f>E22*120</f>
        <v>24000</v>
      </c>
      <c r="J22" s="479"/>
      <c r="K22" s="430">
        <f>H22-I22</f>
        <v>12000</v>
      </c>
      <c r="L22" s="430"/>
      <c r="M22" s="430"/>
      <c r="N22" s="495" t="s">
        <v>1077</v>
      </c>
      <c r="O22" s="479">
        <f>200*300</f>
        <v>60000</v>
      </c>
      <c r="P22" s="479">
        <f>200*200</f>
        <v>40000</v>
      </c>
      <c r="Q22" s="430"/>
      <c r="R22" s="479">
        <f>O22-P22</f>
        <v>20000</v>
      </c>
      <c r="S22" s="430"/>
      <c r="T22" s="430"/>
      <c r="U22" s="430" t="s">
        <v>1078</v>
      </c>
      <c r="V22" s="479">
        <f>164*300</f>
        <v>49200</v>
      </c>
      <c r="W22" s="479">
        <f>164*200</f>
        <v>32800</v>
      </c>
      <c r="X22" s="479"/>
      <c r="Y22" s="479">
        <f>V22-W22</f>
        <v>16400</v>
      </c>
      <c r="Z22" s="479"/>
      <c r="AA22" s="479"/>
      <c r="AB22" s="479" t="s">
        <v>365</v>
      </c>
      <c r="AC22" s="430"/>
    </row>
    <row r="23" spans="1:29" s="35" customFormat="1" ht="24">
      <c r="A23" s="430" t="s">
        <v>384</v>
      </c>
      <c r="B23" s="479" t="s">
        <v>64</v>
      </c>
      <c r="C23" s="430" t="s">
        <v>332</v>
      </c>
      <c r="D23" s="430">
        <v>130</v>
      </c>
      <c r="E23" s="430">
        <v>40</v>
      </c>
      <c r="F23" s="430" t="s">
        <v>361</v>
      </c>
      <c r="G23" s="430" t="s">
        <v>1079</v>
      </c>
      <c r="H23" s="479">
        <f>D23*897</f>
        <v>116610</v>
      </c>
      <c r="I23" s="479"/>
      <c r="J23" s="479">
        <f>897*E23</f>
        <v>35880</v>
      </c>
      <c r="K23" s="430">
        <f>H23-J23</f>
        <v>80730</v>
      </c>
      <c r="L23" s="430"/>
      <c r="M23" s="430"/>
      <c r="N23" s="495" t="s">
        <v>1080</v>
      </c>
      <c r="O23" s="479">
        <f>300*130</f>
        <v>39000</v>
      </c>
      <c r="P23" s="479"/>
      <c r="Q23" s="430">
        <f>300*40</f>
        <v>12000</v>
      </c>
      <c r="R23" s="479">
        <f>O23-Q23</f>
        <v>27000</v>
      </c>
      <c r="S23" s="430"/>
      <c r="T23" s="430"/>
      <c r="U23" s="430" t="s">
        <v>1081</v>
      </c>
      <c r="V23" s="479">
        <f>500*130</f>
        <v>65000</v>
      </c>
      <c r="W23" s="479"/>
      <c r="X23" s="479">
        <f>500*40</f>
        <v>20000</v>
      </c>
      <c r="Y23" s="479">
        <f>V23-X23</f>
        <v>45000</v>
      </c>
      <c r="Z23" s="479"/>
      <c r="AA23" s="479"/>
      <c r="AB23" s="479" t="s">
        <v>365</v>
      </c>
      <c r="AC23" s="430"/>
    </row>
    <row r="24" spans="1:29" s="35" customFormat="1" ht="24">
      <c r="A24" s="430" t="s">
        <v>386</v>
      </c>
      <c r="B24" s="479" t="s">
        <v>64</v>
      </c>
      <c r="C24" s="430" t="s">
        <v>360</v>
      </c>
      <c r="D24" s="430">
        <v>1200</v>
      </c>
      <c r="E24" s="430">
        <v>800</v>
      </c>
      <c r="F24" s="430" t="s">
        <v>387</v>
      </c>
      <c r="G24" s="430" t="s">
        <v>389</v>
      </c>
      <c r="H24" s="479">
        <f>D24*9.6</f>
        <v>11520</v>
      </c>
      <c r="I24" s="479">
        <f>E24*9.6</f>
        <v>7680</v>
      </c>
      <c r="J24" s="479"/>
      <c r="K24" s="430">
        <f>H24-I24</f>
        <v>3840</v>
      </c>
      <c r="L24" s="430"/>
      <c r="M24" s="430"/>
      <c r="N24" s="495"/>
      <c r="O24" s="479"/>
      <c r="P24" s="479"/>
      <c r="Q24" s="430"/>
      <c r="R24" s="479"/>
      <c r="S24" s="430"/>
      <c r="T24" s="430"/>
      <c r="U24" s="430"/>
      <c r="V24" s="479"/>
      <c r="W24" s="479"/>
      <c r="X24" s="479"/>
      <c r="Y24" s="479"/>
      <c r="Z24" s="479"/>
      <c r="AA24" s="479"/>
      <c r="AB24" s="479" t="s">
        <v>365</v>
      </c>
      <c r="AC24" s="430"/>
    </row>
    <row r="25" spans="1:29" s="35" customFormat="1" ht="14.25">
      <c r="A25" s="430" t="s">
        <v>390</v>
      </c>
      <c r="B25" s="479" t="s">
        <v>64</v>
      </c>
      <c r="C25" s="430" t="s">
        <v>332</v>
      </c>
      <c r="D25" s="430">
        <v>75</v>
      </c>
      <c r="E25" s="430">
        <v>40</v>
      </c>
      <c r="F25" s="430" t="s">
        <v>361</v>
      </c>
      <c r="G25" s="430" t="s">
        <v>1082</v>
      </c>
      <c r="H25" s="479">
        <f>75*136</f>
        <v>10200</v>
      </c>
      <c r="I25" s="479"/>
      <c r="J25" s="479">
        <f>40*136</f>
        <v>5440</v>
      </c>
      <c r="K25" s="430">
        <f>H25-J25</f>
        <v>4760</v>
      </c>
      <c r="L25" s="430"/>
      <c r="M25" s="430"/>
      <c r="N25" s="495" t="s">
        <v>1083</v>
      </c>
      <c r="O25" s="479">
        <f>75*100</f>
        <v>7500</v>
      </c>
      <c r="P25" s="479"/>
      <c r="Q25" s="430">
        <f>40*100</f>
        <v>4000</v>
      </c>
      <c r="R25" s="479">
        <f aca="true" t="shared" si="0" ref="R25:R30">O25-Q25</f>
        <v>3500</v>
      </c>
      <c r="S25" s="430"/>
      <c r="T25" s="430"/>
      <c r="U25" s="430"/>
      <c r="V25" s="479"/>
      <c r="W25" s="479"/>
      <c r="X25" s="479"/>
      <c r="Y25" s="479"/>
      <c r="Z25" s="479"/>
      <c r="AA25" s="479"/>
      <c r="AB25" s="479" t="s">
        <v>365</v>
      </c>
      <c r="AC25" s="430"/>
    </row>
    <row r="26" spans="1:29" s="35" customFormat="1" ht="14.25">
      <c r="A26" s="430" t="s">
        <v>392</v>
      </c>
      <c r="B26" s="479" t="s">
        <v>64</v>
      </c>
      <c r="C26" s="430" t="s">
        <v>360</v>
      </c>
      <c r="D26" s="430">
        <v>300</v>
      </c>
      <c r="E26" s="430">
        <v>50</v>
      </c>
      <c r="F26" s="430" t="s">
        <v>387</v>
      </c>
      <c r="G26" s="430" t="s">
        <v>1084</v>
      </c>
      <c r="H26" s="479">
        <f>135*300</f>
        <v>40500</v>
      </c>
      <c r="I26" s="479">
        <f>50*135</f>
        <v>6750</v>
      </c>
      <c r="J26" s="479"/>
      <c r="K26" s="430">
        <f>H26-I26</f>
        <v>33750</v>
      </c>
      <c r="L26" s="430"/>
      <c r="M26" s="430"/>
      <c r="N26" s="495" t="s">
        <v>1085</v>
      </c>
      <c r="O26" s="479">
        <f>97*300</f>
        <v>29100</v>
      </c>
      <c r="P26" s="479">
        <f>50*97</f>
        <v>4850</v>
      </c>
      <c r="Q26" s="430"/>
      <c r="R26" s="479">
        <f>O26-P26</f>
        <v>24250</v>
      </c>
      <c r="S26" s="430"/>
      <c r="T26" s="430"/>
      <c r="U26" s="430" t="s">
        <v>1086</v>
      </c>
      <c r="V26" s="479">
        <f>100*300</f>
        <v>30000</v>
      </c>
      <c r="W26" s="479">
        <f>50*100</f>
        <v>5000</v>
      </c>
      <c r="X26" s="479"/>
      <c r="Y26" s="479">
        <f>V26-W26</f>
        <v>25000</v>
      </c>
      <c r="Z26" s="479"/>
      <c r="AA26" s="479"/>
      <c r="AB26" s="479" t="s">
        <v>365</v>
      </c>
      <c r="AC26" s="430"/>
    </row>
    <row r="27" spans="1:29" s="35" customFormat="1" ht="24">
      <c r="A27" s="438" t="s">
        <v>394</v>
      </c>
      <c r="B27" s="479" t="s">
        <v>64</v>
      </c>
      <c r="C27" s="430" t="s">
        <v>332</v>
      </c>
      <c r="D27" s="430">
        <v>150</v>
      </c>
      <c r="E27" s="430">
        <v>40</v>
      </c>
      <c r="F27" s="430" t="s">
        <v>361</v>
      </c>
      <c r="G27" s="430" t="s">
        <v>1087</v>
      </c>
      <c r="H27" s="479">
        <f>D27*7</f>
        <v>1050</v>
      </c>
      <c r="I27" s="479"/>
      <c r="J27" s="479">
        <f>E27*7</f>
        <v>280</v>
      </c>
      <c r="K27" s="430">
        <f>H27-J27</f>
        <v>770</v>
      </c>
      <c r="L27" s="430"/>
      <c r="M27" s="430"/>
      <c r="N27" s="495"/>
      <c r="O27" s="479"/>
      <c r="P27" s="479"/>
      <c r="Q27" s="430"/>
      <c r="R27" s="479"/>
      <c r="S27" s="430"/>
      <c r="T27" s="430"/>
      <c r="U27" s="430"/>
      <c r="V27" s="479"/>
      <c r="W27" s="479"/>
      <c r="X27" s="479"/>
      <c r="Y27" s="479"/>
      <c r="Z27" s="479"/>
      <c r="AA27" s="479"/>
      <c r="AB27" s="479" t="s">
        <v>365</v>
      </c>
      <c r="AC27" s="430"/>
    </row>
    <row r="28" spans="1:29" ht="14.25">
      <c r="A28" s="385" t="s">
        <v>1088</v>
      </c>
      <c r="B28" s="444"/>
      <c r="C28" s="444"/>
      <c r="D28" s="444"/>
      <c r="E28" s="444"/>
      <c r="F28" s="444"/>
      <c r="G28" s="467"/>
      <c r="H28" s="444"/>
      <c r="I28" s="444"/>
      <c r="J28" s="444"/>
      <c r="K28" s="444"/>
      <c r="L28" s="444"/>
      <c r="M28" s="444"/>
      <c r="N28" s="625"/>
      <c r="O28" s="444"/>
      <c r="P28" s="444"/>
      <c r="Q28" s="444"/>
      <c r="R28" s="444"/>
      <c r="S28" s="444"/>
      <c r="T28" s="444"/>
      <c r="U28" s="626"/>
      <c r="V28" s="444"/>
      <c r="W28" s="444"/>
      <c r="X28" s="444"/>
      <c r="Y28" s="444"/>
      <c r="Z28" s="472"/>
      <c r="AA28" s="445"/>
      <c r="AB28" s="444"/>
      <c r="AC28" s="479"/>
    </row>
    <row r="29" spans="1:29" s="35" customFormat="1" ht="14.25">
      <c r="A29" s="430" t="s">
        <v>397</v>
      </c>
      <c r="B29" s="479" t="s">
        <v>398</v>
      </c>
      <c r="C29" s="430" t="s">
        <v>332</v>
      </c>
      <c r="D29" s="430">
        <v>4</v>
      </c>
      <c r="E29" s="430">
        <v>1.5</v>
      </c>
      <c r="F29" s="430" t="s">
        <v>361</v>
      </c>
      <c r="G29" s="430" t="s">
        <v>1089</v>
      </c>
      <c r="H29" s="479">
        <f>500*4</f>
        <v>2000</v>
      </c>
      <c r="I29" s="479"/>
      <c r="J29" s="479">
        <f>500*1.5</f>
        <v>750</v>
      </c>
      <c r="K29" s="430">
        <f>H29-J29</f>
        <v>1250</v>
      </c>
      <c r="L29" s="430"/>
      <c r="M29" s="430"/>
      <c r="N29" s="495" t="s">
        <v>1090</v>
      </c>
      <c r="O29" s="479">
        <f>1800*4</f>
        <v>7200</v>
      </c>
      <c r="P29" s="479"/>
      <c r="Q29" s="430">
        <f>1800*1.5</f>
        <v>2700</v>
      </c>
      <c r="R29" s="479">
        <f t="shared" si="0"/>
        <v>4500</v>
      </c>
      <c r="S29" s="430"/>
      <c r="T29" s="430"/>
      <c r="U29" s="430" t="s">
        <v>1091</v>
      </c>
      <c r="V29" s="479">
        <f>1200*4</f>
        <v>4800</v>
      </c>
      <c r="W29" s="479"/>
      <c r="X29" s="479">
        <f>1200*1.5</f>
        <v>1800</v>
      </c>
      <c r="Y29" s="479">
        <f>V29-X29</f>
        <v>3000</v>
      </c>
      <c r="Z29" s="479"/>
      <c r="AA29" s="479"/>
      <c r="AB29" s="479" t="s">
        <v>365</v>
      </c>
      <c r="AC29" s="430"/>
    </row>
    <row r="30" spans="1:29" s="35" customFormat="1" ht="14.25">
      <c r="A30" s="430" t="s">
        <v>400</v>
      </c>
      <c r="B30" s="479" t="s">
        <v>398</v>
      </c>
      <c r="C30" s="430" t="s">
        <v>332</v>
      </c>
      <c r="D30" s="430">
        <v>4</v>
      </c>
      <c r="E30" s="430">
        <v>1.5</v>
      </c>
      <c r="F30" s="430" t="s">
        <v>387</v>
      </c>
      <c r="G30" s="430" t="s">
        <v>1092</v>
      </c>
      <c r="H30" s="479">
        <f>200*4</f>
        <v>800</v>
      </c>
      <c r="I30" s="479"/>
      <c r="J30" s="479">
        <f>200*1.5</f>
        <v>300</v>
      </c>
      <c r="K30" s="430">
        <f>H30-J30</f>
        <v>500</v>
      </c>
      <c r="L30" s="430"/>
      <c r="M30" s="430"/>
      <c r="N30" s="495" t="s">
        <v>1093</v>
      </c>
      <c r="O30" s="479">
        <f>780*4</f>
        <v>3120</v>
      </c>
      <c r="P30" s="479"/>
      <c r="Q30" s="430">
        <f>780*1.5</f>
        <v>1170</v>
      </c>
      <c r="R30" s="479">
        <f t="shared" si="0"/>
        <v>1950</v>
      </c>
      <c r="S30" s="430"/>
      <c r="T30" s="430"/>
      <c r="U30" s="430" t="s">
        <v>1094</v>
      </c>
      <c r="V30" s="479">
        <f>220*4</f>
        <v>880</v>
      </c>
      <c r="W30" s="479"/>
      <c r="X30" s="479">
        <f>220*1.5</f>
        <v>330</v>
      </c>
      <c r="Y30" s="479">
        <f>V30-X30</f>
        <v>550</v>
      </c>
      <c r="Z30" s="479"/>
      <c r="AA30" s="479"/>
      <c r="AB30" s="479" t="s">
        <v>365</v>
      </c>
      <c r="AC30" s="430"/>
    </row>
    <row r="31" spans="1:29" ht="14.25">
      <c r="A31" s="627" t="s">
        <v>1095</v>
      </c>
      <c r="B31" s="444"/>
      <c r="C31" s="444"/>
      <c r="D31" s="444"/>
      <c r="E31" s="444"/>
      <c r="F31" s="444"/>
      <c r="G31" s="467"/>
      <c r="H31" s="444">
        <f>SUM(H33:H45)</f>
        <v>405100</v>
      </c>
      <c r="I31" s="444"/>
      <c r="J31" s="444"/>
      <c r="K31" s="444"/>
      <c r="L31" s="444"/>
      <c r="M31" s="444"/>
      <c r="N31" s="625"/>
      <c r="O31" s="444">
        <f>SUM(O33:O45)</f>
        <v>102400</v>
      </c>
      <c r="P31" s="444"/>
      <c r="Q31" s="444"/>
      <c r="R31" s="444"/>
      <c r="S31" s="444"/>
      <c r="T31" s="444"/>
      <c r="U31" s="626"/>
      <c r="V31" s="444">
        <f>SUM(V33:V45)</f>
        <v>101300</v>
      </c>
      <c r="W31" s="444"/>
      <c r="X31" s="444"/>
      <c r="Y31" s="444"/>
      <c r="Z31" s="472"/>
      <c r="AA31" s="445"/>
      <c r="AB31" s="444"/>
      <c r="AC31" s="479"/>
    </row>
    <row r="32" spans="1:29" ht="14.25">
      <c r="A32" s="623" t="s">
        <v>1096</v>
      </c>
      <c r="B32" s="444"/>
      <c r="C32" s="444"/>
      <c r="D32" s="444"/>
      <c r="E32" s="444"/>
      <c r="F32" s="444"/>
      <c r="G32" s="467"/>
      <c r="H32" s="444"/>
      <c r="I32" s="444"/>
      <c r="J32" s="444"/>
      <c r="K32" s="444"/>
      <c r="L32" s="444"/>
      <c r="M32" s="444"/>
      <c r="N32" s="625"/>
      <c r="O32" s="444"/>
      <c r="P32" s="444"/>
      <c r="Q32" s="444"/>
      <c r="R32" s="444"/>
      <c r="S32" s="444"/>
      <c r="T32" s="444"/>
      <c r="U32" s="626"/>
      <c r="V32" s="444"/>
      <c r="W32" s="444"/>
      <c r="X32" s="444"/>
      <c r="Y32" s="444"/>
      <c r="Z32" s="472"/>
      <c r="AA32" s="445"/>
      <c r="AB32" s="444"/>
      <c r="AC32" s="479"/>
    </row>
    <row r="33" spans="1:29" ht="14.25">
      <c r="A33" s="431" t="s">
        <v>405</v>
      </c>
      <c r="B33" s="435" t="s">
        <v>406</v>
      </c>
      <c r="C33" s="428" t="s">
        <v>360</v>
      </c>
      <c r="D33" s="436" t="s">
        <v>407</v>
      </c>
      <c r="E33" s="428"/>
      <c r="F33" s="428" t="s">
        <v>361</v>
      </c>
      <c r="G33" s="431" t="s">
        <v>408</v>
      </c>
      <c r="H33" s="428">
        <v>330000</v>
      </c>
      <c r="I33" s="479">
        <v>330000</v>
      </c>
      <c r="J33" s="479"/>
      <c r="K33" s="479"/>
      <c r="L33" s="446"/>
      <c r="M33" s="479"/>
      <c r="N33" s="429" t="s">
        <v>408</v>
      </c>
      <c r="O33" s="479">
        <v>60000</v>
      </c>
      <c r="P33" s="479">
        <v>60000</v>
      </c>
      <c r="Q33" s="479"/>
      <c r="R33" s="479"/>
      <c r="S33" s="479"/>
      <c r="T33" s="479"/>
      <c r="U33" s="431" t="s">
        <v>408</v>
      </c>
      <c r="V33" s="479">
        <v>60000</v>
      </c>
      <c r="W33" s="479">
        <v>60000</v>
      </c>
      <c r="X33" s="479"/>
      <c r="Y33" s="479"/>
      <c r="Z33" s="569"/>
      <c r="AA33" s="529"/>
      <c r="AB33" s="479"/>
      <c r="AC33" s="479"/>
    </row>
    <row r="34" spans="1:29" ht="38.25" customHeight="1">
      <c r="A34" s="431" t="s">
        <v>409</v>
      </c>
      <c r="B34" s="435" t="s">
        <v>406</v>
      </c>
      <c r="C34" s="428" t="s">
        <v>360</v>
      </c>
      <c r="D34" s="436" t="s">
        <v>407</v>
      </c>
      <c r="E34" s="428"/>
      <c r="F34" s="428" t="s">
        <v>361</v>
      </c>
      <c r="G34" s="431" t="s">
        <v>1097</v>
      </c>
      <c r="H34" s="428">
        <v>6000</v>
      </c>
      <c r="I34" s="479">
        <v>4000</v>
      </c>
      <c r="J34" s="479">
        <v>1000</v>
      </c>
      <c r="K34" s="479">
        <v>1000</v>
      </c>
      <c r="L34" s="569"/>
      <c r="M34" s="479"/>
      <c r="N34" s="429" t="s">
        <v>1097</v>
      </c>
      <c r="O34" s="479">
        <v>6000</v>
      </c>
      <c r="P34" s="479">
        <v>3000</v>
      </c>
      <c r="Q34" s="479">
        <v>1000</v>
      </c>
      <c r="R34" s="479">
        <v>2000</v>
      </c>
      <c r="S34" s="479"/>
      <c r="T34" s="479"/>
      <c r="U34" s="431" t="s">
        <v>410</v>
      </c>
      <c r="V34" s="479">
        <v>5000</v>
      </c>
      <c r="W34" s="479">
        <v>3000</v>
      </c>
      <c r="X34" s="479"/>
      <c r="Y34" s="479">
        <v>2000</v>
      </c>
      <c r="Z34" s="569"/>
      <c r="AA34" s="529"/>
      <c r="AB34" s="479"/>
      <c r="AC34" s="479"/>
    </row>
    <row r="35" spans="1:29" ht="64.5" customHeight="1">
      <c r="A35" s="431" t="s">
        <v>411</v>
      </c>
      <c r="B35" s="435" t="s">
        <v>406</v>
      </c>
      <c r="C35" s="428" t="s">
        <v>360</v>
      </c>
      <c r="D35" s="436" t="s">
        <v>407</v>
      </c>
      <c r="E35" s="428"/>
      <c r="F35" s="428" t="s">
        <v>361</v>
      </c>
      <c r="G35" s="431" t="s">
        <v>1098</v>
      </c>
      <c r="H35" s="428">
        <v>2700</v>
      </c>
      <c r="I35" s="479">
        <v>1000</v>
      </c>
      <c r="J35" s="479">
        <v>1000</v>
      </c>
      <c r="K35" s="479">
        <v>700</v>
      </c>
      <c r="L35" s="569"/>
      <c r="M35" s="479"/>
      <c r="N35" s="429" t="s">
        <v>1098</v>
      </c>
      <c r="O35" s="479">
        <v>3000</v>
      </c>
      <c r="P35" s="479">
        <v>1000</v>
      </c>
      <c r="Q35" s="479">
        <v>1000</v>
      </c>
      <c r="R35" s="479">
        <v>1000</v>
      </c>
      <c r="S35" s="479"/>
      <c r="T35" s="479"/>
      <c r="U35" s="431" t="s">
        <v>412</v>
      </c>
      <c r="V35" s="479">
        <v>3000</v>
      </c>
      <c r="W35" s="479">
        <v>1000</v>
      </c>
      <c r="X35" s="479">
        <v>1000</v>
      </c>
      <c r="Y35" s="479">
        <v>1000</v>
      </c>
      <c r="Z35" s="569"/>
      <c r="AA35" s="529"/>
      <c r="AB35" s="479"/>
      <c r="AC35" s="479"/>
    </row>
    <row r="36" spans="1:29" ht="14.25">
      <c r="A36" s="623" t="s">
        <v>1099</v>
      </c>
      <c r="B36" s="444"/>
      <c r="C36" s="444"/>
      <c r="D36" s="444"/>
      <c r="E36" s="444"/>
      <c r="F36" s="444"/>
      <c r="G36" s="467"/>
      <c r="H36" s="444"/>
      <c r="I36" s="444"/>
      <c r="J36" s="444"/>
      <c r="K36" s="444"/>
      <c r="L36" s="444"/>
      <c r="M36" s="444"/>
      <c r="N36" s="625"/>
      <c r="O36" s="444"/>
      <c r="P36" s="444"/>
      <c r="Q36" s="444"/>
      <c r="R36" s="444"/>
      <c r="S36" s="444"/>
      <c r="T36" s="444"/>
      <c r="U36" s="626"/>
      <c r="V36" s="444"/>
      <c r="W36" s="444"/>
      <c r="X36" s="444"/>
      <c r="Y36" s="444"/>
      <c r="Z36" s="472"/>
      <c r="AA36" s="445"/>
      <c r="AB36" s="444"/>
      <c r="AC36" s="479"/>
    </row>
    <row r="37" spans="1:29" ht="41.25" customHeight="1">
      <c r="A37" s="431" t="s">
        <v>414</v>
      </c>
      <c r="B37" s="428"/>
      <c r="C37" s="431" t="s">
        <v>332</v>
      </c>
      <c r="D37" s="431" t="s">
        <v>407</v>
      </c>
      <c r="E37" s="431"/>
      <c r="F37" s="431" t="s">
        <v>361</v>
      </c>
      <c r="G37" s="431" t="s">
        <v>415</v>
      </c>
      <c r="H37" s="428">
        <v>13000</v>
      </c>
      <c r="I37" s="479">
        <v>4000</v>
      </c>
      <c r="J37" s="479">
        <v>4000</v>
      </c>
      <c r="K37" s="479">
        <v>5000</v>
      </c>
      <c r="L37" s="628"/>
      <c r="M37" s="479"/>
      <c r="N37" s="429" t="s">
        <v>415</v>
      </c>
      <c r="O37" s="479">
        <v>11000</v>
      </c>
      <c r="P37" s="479">
        <v>3000</v>
      </c>
      <c r="Q37" s="479">
        <v>3000</v>
      </c>
      <c r="R37" s="479">
        <v>5000</v>
      </c>
      <c r="S37" s="479"/>
      <c r="T37" s="479"/>
      <c r="U37" s="431" t="s">
        <v>415</v>
      </c>
      <c r="V37" s="479">
        <v>11000</v>
      </c>
      <c r="W37" s="479">
        <v>3000</v>
      </c>
      <c r="X37" s="479">
        <v>3000</v>
      </c>
      <c r="Y37" s="479">
        <v>5000</v>
      </c>
      <c r="Z37" s="629"/>
      <c r="AA37" s="529"/>
      <c r="AB37" s="479"/>
      <c r="AC37" s="479"/>
    </row>
    <row r="38" spans="1:29" ht="14.25">
      <c r="A38" s="431" t="s">
        <v>416</v>
      </c>
      <c r="B38" s="428"/>
      <c r="C38" s="431" t="s">
        <v>332</v>
      </c>
      <c r="D38" s="431" t="s">
        <v>407</v>
      </c>
      <c r="E38" s="431"/>
      <c r="F38" s="431" t="s">
        <v>361</v>
      </c>
      <c r="G38" s="431" t="s">
        <v>417</v>
      </c>
      <c r="H38" s="428">
        <v>27300</v>
      </c>
      <c r="I38" s="479">
        <v>10000</v>
      </c>
      <c r="J38" s="479">
        <v>10000</v>
      </c>
      <c r="K38" s="479">
        <v>7300</v>
      </c>
      <c r="L38" s="628"/>
      <c r="M38" s="479"/>
      <c r="N38" s="429" t="s">
        <v>417</v>
      </c>
      <c r="O38" s="479"/>
      <c r="P38" s="479"/>
      <c r="Q38" s="479"/>
      <c r="R38" s="479"/>
      <c r="S38" s="479"/>
      <c r="T38" s="479"/>
      <c r="U38" s="431" t="s">
        <v>417</v>
      </c>
      <c r="V38" s="479"/>
      <c r="W38" s="479"/>
      <c r="X38" s="479"/>
      <c r="Y38" s="479"/>
      <c r="Z38" s="629"/>
      <c r="AA38" s="529"/>
      <c r="AB38" s="479"/>
      <c r="AC38" s="479"/>
    </row>
    <row r="39" spans="1:29" ht="14.25">
      <c r="A39" s="623" t="s">
        <v>1100</v>
      </c>
      <c r="B39" s="444"/>
      <c r="C39" s="444"/>
      <c r="D39" s="444"/>
      <c r="E39" s="444"/>
      <c r="F39" s="444"/>
      <c r="G39" s="467"/>
      <c r="H39" s="444"/>
      <c r="I39" s="444"/>
      <c r="J39" s="444"/>
      <c r="K39" s="444"/>
      <c r="L39" s="444"/>
      <c r="M39" s="444"/>
      <c r="N39" s="625"/>
      <c r="O39" s="444"/>
      <c r="P39" s="444"/>
      <c r="Q39" s="444"/>
      <c r="R39" s="444"/>
      <c r="S39" s="444"/>
      <c r="T39" s="444"/>
      <c r="U39" s="626"/>
      <c r="V39" s="444"/>
      <c r="W39" s="444"/>
      <c r="X39" s="444"/>
      <c r="Y39" s="444"/>
      <c r="Z39" s="472"/>
      <c r="AA39" s="445"/>
      <c r="AB39" s="444"/>
      <c r="AC39" s="479"/>
    </row>
    <row r="40" spans="1:29" ht="27" customHeight="1">
      <c r="A40" s="431" t="s">
        <v>419</v>
      </c>
      <c r="B40" s="435" t="s">
        <v>406</v>
      </c>
      <c r="C40" s="428" t="s">
        <v>360</v>
      </c>
      <c r="D40" s="483" t="s">
        <v>407</v>
      </c>
      <c r="E40" s="428"/>
      <c r="F40" s="428" t="s">
        <v>361</v>
      </c>
      <c r="G40" s="431" t="s">
        <v>420</v>
      </c>
      <c r="H40" s="484">
        <v>20000</v>
      </c>
      <c r="I40" s="484">
        <v>8000</v>
      </c>
      <c r="J40" s="484">
        <v>8000</v>
      </c>
      <c r="K40" s="484">
        <v>4000</v>
      </c>
      <c r="L40" s="479"/>
      <c r="M40" s="479"/>
      <c r="N40" s="429" t="s">
        <v>420</v>
      </c>
      <c r="O40" s="479">
        <v>15000</v>
      </c>
      <c r="P40" s="479">
        <v>6000</v>
      </c>
      <c r="Q40" s="479">
        <v>6000</v>
      </c>
      <c r="R40" s="479">
        <v>3000</v>
      </c>
      <c r="S40" s="479"/>
      <c r="T40" s="479"/>
      <c r="U40" s="431" t="s">
        <v>420</v>
      </c>
      <c r="V40" s="479">
        <v>15000</v>
      </c>
      <c r="W40" s="479">
        <v>6000</v>
      </c>
      <c r="X40" s="479">
        <v>6000</v>
      </c>
      <c r="Y40" s="479">
        <v>3000</v>
      </c>
      <c r="Z40" s="569"/>
      <c r="AA40" s="529"/>
      <c r="AB40" s="479"/>
      <c r="AC40" s="479"/>
    </row>
    <row r="41" spans="1:29" ht="14.25">
      <c r="A41" s="623" t="s">
        <v>1101</v>
      </c>
      <c r="B41" s="444"/>
      <c r="C41" s="444"/>
      <c r="D41" s="444"/>
      <c r="E41" s="444"/>
      <c r="F41" s="444"/>
      <c r="G41" s="467"/>
      <c r="H41" s="444"/>
      <c r="I41" s="444"/>
      <c r="J41" s="444"/>
      <c r="K41" s="444"/>
      <c r="L41" s="444"/>
      <c r="M41" s="444"/>
      <c r="N41" s="625"/>
      <c r="O41" s="444"/>
      <c r="P41" s="444"/>
      <c r="Q41" s="444"/>
      <c r="R41" s="444"/>
      <c r="S41" s="444"/>
      <c r="T41" s="444"/>
      <c r="U41" s="467"/>
      <c r="V41" s="444"/>
      <c r="W41" s="444"/>
      <c r="X41" s="444"/>
      <c r="Y41" s="444"/>
      <c r="Z41" s="472"/>
      <c r="AA41" s="445"/>
      <c r="AB41" s="444"/>
      <c r="AC41" s="479"/>
    </row>
    <row r="42" spans="1:29" ht="14.25">
      <c r="A42" s="431" t="s">
        <v>422</v>
      </c>
      <c r="B42" s="428" t="s">
        <v>64</v>
      </c>
      <c r="C42" s="431" t="s">
        <v>360</v>
      </c>
      <c r="D42" s="431" t="s">
        <v>407</v>
      </c>
      <c r="E42" s="431"/>
      <c r="F42" s="431" t="s">
        <v>361</v>
      </c>
      <c r="G42" s="431" t="s">
        <v>423</v>
      </c>
      <c r="H42" s="428">
        <v>900</v>
      </c>
      <c r="I42" s="484">
        <v>400</v>
      </c>
      <c r="J42" s="484">
        <v>400</v>
      </c>
      <c r="K42" s="484">
        <v>100</v>
      </c>
      <c r="L42" s="569"/>
      <c r="M42" s="479"/>
      <c r="N42" s="429" t="s">
        <v>423</v>
      </c>
      <c r="O42" s="479">
        <v>700</v>
      </c>
      <c r="P42" s="479">
        <v>300</v>
      </c>
      <c r="Q42" s="479">
        <v>300</v>
      </c>
      <c r="R42" s="479">
        <v>100</v>
      </c>
      <c r="S42" s="479"/>
      <c r="T42" s="479"/>
      <c r="U42" s="431" t="s">
        <v>423</v>
      </c>
      <c r="V42" s="479">
        <v>600</v>
      </c>
      <c r="W42" s="479">
        <v>300</v>
      </c>
      <c r="X42" s="479">
        <v>300</v>
      </c>
      <c r="Y42" s="479"/>
      <c r="Z42" s="569"/>
      <c r="AA42" s="529"/>
      <c r="AB42" s="479"/>
      <c r="AC42" s="479"/>
    </row>
    <row r="43" spans="1:29" ht="13.5" customHeight="1">
      <c r="A43" s="431" t="s">
        <v>424</v>
      </c>
      <c r="B43" s="428" t="s">
        <v>425</v>
      </c>
      <c r="C43" s="431" t="s">
        <v>360</v>
      </c>
      <c r="D43" s="431" t="s">
        <v>407</v>
      </c>
      <c r="E43" s="431"/>
      <c r="F43" s="431" t="s">
        <v>361</v>
      </c>
      <c r="G43" s="431" t="s">
        <v>426</v>
      </c>
      <c r="H43" s="428">
        <v>1300</v>
      </c>
      <c r="I43" s="484">
        <v>400</v>
      </c>
      <c r="J43" s="479">
        <v>500</v>
      </c>
      <c r="K43" s="479">
        <v>400</v>
      </c>
      <c r="L43" s="569"/>
      <c r="M43" s="479"/>
      <c r="N43" s="429" t="s">
        <v>426</v>
      </c>
      <c r="O43" s="479">
        <v>1200</v>
      </c>
      <c r="P43" s="479">
        <v>300</v>
      </c>
      <c r="Q43" s="479">
        <v>500</v>
      </c>
      <c r="R43" s="479">
        <v>400</v>
      </c>
      <c r="S43" s="479"/>
      <c r="T43" s="479"/>
      <c r="U43" s="431" t="s">
        <v>426</v>
      </c>
      <c r="V43" s="479">
        <v>1200</v>
      </c>
      <c r="W43" s="479">
        <v>300</v>
      </c>
      <c r="X43" s="479">
        <v>500</v>
      </c>
      <c r="Y43" s="479">
        <v>400</v>
      </c>
      <c r="Z43" s="569"/>
      <c r="AA43" s="529"/>
      <c r="AB43" s="479"/>
      <c r="AC43" s="479"/>
    </row>
    <row r="44" spans="1:29" ht="14.25">
      <c r="A44" s="431" t="s">
        <v>427</v>
      </c>
      <c r="B44" s="428" t="s">
        <v>428</v>
      </c>
      <c r="C44" s="431" t="s">
        <v>360</v>
      </c>
      <c r="D44" s="431" t="s">
        <v>407</v>
      </c>
      <c r="E44" s="431"/>
      <c r="F44" s="431" t="s">
        <v>361</v>
      </c>
      <c r="G44" s="431" t="s">
        <v>429</v>
      </c>
      <c r="H44" s="428">
        <v>3700</v>
      </c>
      <c r="I44" s="484">
        <v>1000</v>
      </c>
      <c r="J44" s="484">
        <v>1000</v>
      </c>
      <c r="K44" s="484">
        <v>1700</v>
      </c>
      <c r="L44" s="569"/>
      <c r="M44" s="479"/>
      <c r="N44" s="429" t="s">
        <v>429</v>
      </c>
      <c r="O44" s="479">
        <v>5500</v>
      </c>
      <c r="P44" s="479">
        <v>2000</v>
      </c>
      <c r="Q44" s="479">
        <v>2000</v>
      </c>
      <c r="R44" s="479">
        <v>1500</v>
      </c>
      <c r="S44" s="479"/>
      <c r="T44" s="479"/>
      <c r="U44" s="431" t="s">
        <v>429</v>
      </c>
      <c r="V44" s="479">
        <v>5500</v>
      </c>
      <c r="W44" s="479">
        <v>2000</v>
      </c>
      <c r="X44" s="479">
        <v>2000</v>
      </c>
      <c r="Y44" s="479">
        <v>1500</v>
      </c>
      <c r="Z44" s="569"/>
      <c r="AA44" s="529"/>
      <c r="AB44" s="479"/>
      <c r="AC44" s="479"/>
    </row>
    <row r="45" spans="1:29" ht="14.25">
      <c r="A45" s="431" t="s">
        <v>430</v>
      </c>
      <c r="B45" s="428" t="s">
        <v>425</v>
      </c>
      <c r="C45" s="431" t="s">
        <v>360</v>
      </c>
      <c r="D45" s="431" t="s">
        <v>407</v>
      </c>
      <c r="E45" s="431"/>
      <c r="F45" s="431" t="s">
        <v>361</v>
      </c>
      <c r="G45" s="431" t="s">
        <v>431</v>
      </c>
      <c r="H45" s="428">
        <v>200</v>
      </c>
      <c r="I45" s="484">
        <v>100</v>
      </c>
      <c r="J45" s="484">
        <v>100</v>
      </c>
      <c r="K45" s="484"/>
      <c r="L45" s="569"/>
      <c r="M45" s="479"/>
      <c r="N45" s="429"/>
      <c r="O45" s="479"/>
      <c r="P45" s="479"/>
      <c r="Q45" s="479"/>
      <c r="R45" s="479"/>
      <c r="S45" s="479"/>
      <c r="T45" s="479"/>
      <c r="U45" s="431"/>
      <c r="V45" s="479"/>
      <c r="W45" s="479"/>
      <c r="X45" s="479"/>
      <c r="Y45" s="479"/>
      <c r="Z45" s="569"/>
      <c r="AA45" s="529"/>
      <c r="AB45" s="479"/>
      <c r="AC45" s="479"/>
    </row>
    <row r="46" spans="1:29" ht="14.25">
      <c r="A46" s="627" t="s">
        <v>1102</v>
      </c>
      <c r="B46" s="444"/>
      <c r="C46" s="444"/>
      <c r="D46" s="444"/>
      <c r="E46" s="444"/>
      <c r="F46" s="444"/>
      <c r="G46" s="467"/>
      <c r="H46" s="444">
        <f>SUM(H48:H75)</f>
        <v>1396570.9</v>
      </c>
      <c r="I46" s="444"/>
      <c r="J46" s="444"/>
      <c r="K46" s="444"/>
      <c r="L46" s="444"/>
      <c r="M46" s="444"/>
      <c r="N46" s="625"/>
      <c r="O46" s="444">
        <f>SUM(O48:O75)</f>
        <v>844514.5</v>
      </c>
      <c r="P46" s="444"/>
      <c r="Q46" s="444"/>
      <c r="R46" s="444"/>
      <c r="S46" s="444"/>
      <c r="T46" s="444"/>
      <c r="U46" s="626"/>
      <c r="V46" s="444">
        <f>SUM(V48:V75)</f>
        <v>517351</v>
      </c>
      <c r="W46" s="444"/>
      <c r="X46" s="444"/>
      <c r="Y46" s="444"/>
      <c r="Z46" s="472"/>
      <c r="AA46" s="445"/>
      <c r="AB46" s="444"/>
      <c r="AC46" s="479"/>
    </row>
    <row r="47" spans="1:29" ht="14.25">
      <c r="A47" s="462" t="s">
        <v>1527</v>
      </c>
      <c r="B47" s="444"/>
      <c r="C47" s="444"/>
      <c r="D47" s="444"/>
      <c r="E47" s="444"/>
      <c r="F47" s="444"/>
      <c r="G47" s="467"/>
      <c r="H47" s="444"/>
      <c r="I47" s="444"/>
      <c r="J47" s="444"/>
      <c r="K47" s="444"/>
      <c r="L47" s="444"/>
      <c r="M47" s="444"/>
      <c r="N47" s="625"/>
      <c r="O47" s="444"/>
      <c r="P47" s="444"/>
      <c r="Q47" s="444"/>
      <c r="R47" s="444"/>
      <c r="S47" s="444"/>
      <c r="T47" s="444"/>
      <c r="U47" s="626"/>
      <c r="V47" s="444"/>
      <c r="W47" s="444"/>
      <c r="X47" s="444"/>
      <c r="Y47" s="444"/>
      <c r="Z47" s="472"/>
      <c r="AA47" s="445"/>
      <c r="AB47" s="444"/>
      <c r="AC47" s="479"/>
    </row>
    <row r="48" spans="1:29" s="47" customFormat="1" ht="108" customHeight="1">
      <c r="A48" s="430" t="s">
        <v>434</v>
      </c>
      <c r="B48" s="485" t="s">
        <v>435</v>
      </c>
      <c r="C48" s="630" t="s">
        <v>436</v>
      </c>
      <c r="D48" s="630" t="s">
        <v>407</v>
      </c>
      <c r="E48" s="630" t="s">
        <v>437</v>
      </c>
      <c r="F48" s="630" t="s">
        <v>438</v>
      </c>
      <c r="G48" s="430" t="s">
        <v>1528</v>
      </c>
      <c r="H48" s="485">
        <v>6500</v>
      </c>
      <c r="I48" s="485">
        <f>H48*0.02</f>
        <v>130</v>
      </c>
      <c r="J48" s="485">
        <f>H48-I48</f>
        <v>6370</v>
      </c>
      <c r="K48" s="630"/>
      <c r="L48" s="630"/>
      <c r="M48" s="630"/>
      <c r="N48" s="495" t="s">
        <v>1529</v>
      </c>
      <c r="O48" s="485">
        <v>13600</v>
      </c>
      <c r="P48" s="485">
        <f>O48*0.02</f>
        <v>272</v>
      </c>
      <c r="Q48" s="630">
        <f>O48-P48</f>
        <v>13328</v>
      </c>
      <c r="R48" s="485"/>
      <c r="S48" s="630"/>
      <c r="T48" s="630"/>
      <c r="U48" s="430" t="s">
        <v>1529</v>
      </c>
      <c r="V48" s="485">
        <v>14350</v>
      </c>
      <c r="W48" s="485">
        <f>V48*0.02</f>
        <v>287</v>
      </c>
      <c r="X48" s="485">
        <f>V48-W48</f>
        <v>14063</v>
      </c>
      <c r="Y48" s="485"/>
      <c r="Z48" s="485"/>
      <c r="AA48" s="485"/>
      <c r="AB48" s="485"/>
      <c r="AC48" s="630"/>
    </row>
    <row r="49" spans="1:29" s="47" customFormat="1" ht="96.75" customHeight="1">
      <c r="A49" s="631" t="s">
        <v>1530</v>
      </c>
      <c r="B49" s="485" t="s">
        <v>64</v>
      </c>
      <c r="C49" s="630" t="s">
        <v>436</v>
      </c>
      <c r="D49" s="630" t="s">
        <v>407</v>
      </c>
      <c r="E49" s="630" t="s">
        <v>437</v>
      </c>
      <c r="F49" s="630" t="s">
        <v>438</v>
      </c>
      <c r="G49" s="430" t="s">
        <v>1531</v>
      </c>
      <c r="H49" s="485">
        <v>4741</v>
      </c>
      <c r="I49" s="485">
        <f>H49*0.02</f>
        <v>94.82000000000001</v>
      </c>
      <c r="J49" s="485">
        <f>H49-I49</f>
        <v>4646.18</v>
      </c>
      <c r="K49" s="630"/>
      <c r="L49" s="630"/>
      <c r="M49" s="630"/>
      <c r="N49" s="495" t="s">
        <v>1532</v>
      </c>
      <c r="O49" s="485">
        <v>5168.5</v>
      </c>
      <c r="P49" s="485">
        <f>O49*0.02</f>
        <v>103.37</v>
      </c>
      <c r="Q49" s="630">
        <f>O49-P49</f>
        <v>5065.13</v>
      </c>
      <c r="R49" s="485"/>
      <c r="S49" s="630"/>
      <c r="T49" s="630"/>
      <c r="U49" s="430" t="s">
        <v>1533</v>
      </c>
      <c r="V49" s="485">
        <v>8520</v>
      </c>
      <c r="W49" s="485">
        <f>V49*0.02</f>
        <v>170.4</v>
      </c>
      <c r="X49" s="485">
        <f>V49-W49</f>
        <v>8349.6</v>
      </c>
      <c r="Y49" s="485"/>
      <c r="Z49" s="485"/>
      <c r="AA49" s="485"/>
      <c r="AB49" s="485"/>
      <c r="AC49" s="630"/>
    </row>
    <row r="50" spans="1:29" s="47" customFormat="1" ht="77.25" customHeight="1">
      <c r="A50" s="430" t="s">
        <v>444</v>
      </c>
      <c r="B50" s="485" t="s">
        <v>64</v>
      </c>
      <c r="C50" s="630" t="s">
        <v>436</v>
      </c>
      <c r="D50" s="630" t="s">
        <v>407</v>
      </c>
      <c r="E50" s="630" t="s">
        <v>437</v>
      </c>
      <c r="F50" s="630" t="s">
        <v>438</v>
      </c>
      <c r="G50" s="430" t="s">
        <v>1534</v>
      </c>
      <c r="H50" s="485">
        <v>750</v>
      </c>
      <c r="I50" s="485">
        <f>H50*0.02</f>
        <v>15</v>
      </c>
      <c r="J50" s="485">
        <f>H50-I50</f>
        <v>735</v>
      </c>
      <c r="K50" s="630"/>
      <c r="L50" s="630"/>
      <c r="M50" s="630"/>
      <c r="N50" s="495" t="s">
        <v>1535</v>
      </c>
      <c r="O50" s="485">
        <v>4187</v>
      </c>
      <c r="P50" s="485">
        <f>O50*0.02</f>
        <v>83.74</v>
      </c>
      <c r="Q50" s="630">
        <f>O50-P50</f>
        <v>4103.26</v>
      </c>
      <c r="R50" s="485"/>
      <c r="S50" s="630"/>
      <c r="T50" s="630"/>
      <c r="U50" s="430" t="s">
        <v>1536</v>
      </c>
      <c r="V50" s="485">
        <v>1043</v>
      </c>
      <c r="W50" s="485">
        <f>V50*0.02</f>
        <v>20.86</v>
      </c>
      <c r="X50" s="485">
        <f>V50-W50</f>
        <v>1022.14</v>
      </c>
      <c r="Y50" s="485"/>
      <c r="Z50" s="485"/>
      <c r="AA50" s="485"/>
      <c r="AB50" s="485"/>
      <c r="AC50" s="630"/>
    </row>
    <row r="51" spans="1:29" s="47" customFormat="1" ht="65.25">
      <c r="A51" s="430" t="s">
        <v>446</v>
      </c>
      <c r="B51" s="485" t="s">
        <v>64</v>
      </c>
      <c r="C51" s="630" t="s">
        <v>436</v>
      </c>
      <c r="D51" s="630" t="s">
        <v>407</v>
      </c>
      <c r="E51" s="630" t="s">
        <v>437</v>
      </c>
      <c r="F51" s="630" t="s">
        <v>438</v>
      </c>
      <c r="G51" s="430" t="s">
        <v>1537</v>
      </c>
      <c r="H51" s="485">
        <v>1862.9</v>
      </c>
      <c r="I51" s="485">
        <f>H51*0.02</f>
        <v>37.258</v>
      </c>
      <c r="J51" s="485">
        <f>H51-I51</f>
        <v>1825.642</v>
      </c>
      <c r="K51" s="630"/>
      <c r="L51" s="630"/>
      <c r="M51" s="630"/>
      <c r="N51" s="495" t="s">
        <v>1538</v>
      </c>
      <c r="O51" s="485">
        <v>3669</v>
      </c>
      <c r="P51" s="485">
        <f>O51*0.02</f>
        <v>73.38</v>
      </c>
      <c r="Q51" s="630">
        <f>O51-P51</f>
        <v>3595.62</v>
      </c>
      <c r="R51" s="485"/>
      <c r="S51" s="630"/>
      <c r="T51" s="630"/>
      <c r="U51" s="430" t="s">
        <v>1539</v>
      </c>
      <c r="V51" s="485">
        <v>3438</v>
      </c>
      <c r="W51" s="485">
        <f>V51*0.02</f>
        <v>68.76</v>
      </c>
      <c r="X51" s="485">
        <f>V51-W51</f>
        <v>3369.24</v>
      </c>
      <c r="Y51" s="485"/>
      <c r="Z51" s="485"/>
      <c r="AA51" s="485"/>
      <c r="AB51" s="485"/>
      <c r="AC51" s="630"/>
    </row>
    <row r="52" spans="1:29" s="247" customFormat="1" ht="24">
      <c r="A52" s="438" t="s">
        <v>444</v>
      </c>
      <c r="B52" s="490" t="s">
        <v>64</v>
      </c>
      <c r="C52" s="477" t="s">
        <v>436</v>
      </c>
      <c r="D52" s="483" t="s">
        <v>407</v>
      </c>
      <c r="E52" s="477" t="s">
        <v>437</v>
      </c>
      <c r="F52" s="477" t="s">
        <v>438</v>
      </c>
      <c r="G52" s="438" t="s">
        <v>445</v>
      </c>
      <c r="H52" s="485">
        <v>2990</v>
      </c>
      <c r="I52" s="485">
        <v>60</v>
      </c>
      <c r="J52" s="485">
        <v>2930</v>
      </c>
      <c r="K52" s="632"/>
      <c r="L52" s="630"/>
      <c r="M52" s="630"/>
      <c r="N52" s="633" t="s">
        <v>445</v>
      </c>
      <c r="O52" s="485">
        <v>2990</v>
      </c>
      <c r="P52" s="485">
        <v>60</v>
      </c>
      <c r="Q52" s="630">
        <v>2930</v>
      </c>
      <c r="R52" s="485"/>
      <c r="S52" s="630"/>
      <c r="T52" s="630"/>
      <c r="U52" s="430"/>
      <c r="V52" s="485"/>
      <c r="W52" s="485"/>
      <c r="X52" s="485"/>
      <c r="Y52" s="485"/>
      <c r="Z52" s="485"/>
      <c r="AA52" s="634"/>
      <c r="AB52" s="485"/>
      <c r="AC52" s="630"/>
    </row>
    <row r="53" spans="1:29" s="247" customFormat="1" ht="12.75">
      <c r="A53" s="430" t="s">
        <v>447</v>
      </c>
      <c r="B53" s="479"/>
      <c r="C53" s="491"/>
      <c r="D53" s="529" t="s">
        <v>407</v>
      </c>
      <c r="E53" s="491"/>
      <c r="F53" s="479" t="s">
        <v>448</v>
      </c>
      <c r="G53" s="430" t="s">
        <v>450</v>
      </c>
      <c r="H53" s="479">
        <v>474627</v>
      </c>
      <c r="I53" s="484"/>
      <c r="J53" s="484"/>
      <c r="K53" s="475"/>
      <c r="L53" s="479">
        <v>474627</v>
      </c>
      <c r="M53" s="630"/>
      <c r="N53" s="495"/>
      <c r="O53" s="485"/>
      <c r="P53" s="485"/>
      <c r="Q53" s="630"/>
      <c r="R53" s="485"/>
      <c r="S53" s="630"/>
      <c r="T53" s="630"/>
      <c r="U53" s="430"/>
      <c r="V53" s="485"/>
      <c r="W53" s="485"/>
      <c r="X53" s="485"/>
      <c r="Y53" s="485"/>
      <c r="Z53" s="485"/>
      <c r="AA53" s="634"/>
      <c r="AB53" s="485"/>
      <c r="AC53" s="630"/>
    </row>
    <row r="54" spans="1:29" s="247" customFormat="1" ht="24">
      <c r="A54" s="430" t="s">
        <v>451</v>
      </c>
      <c r="B54" s="479"/>
      <c r="C54" s="491"/>
      <c r="D54" s="529" t="s">
        <v>407</v>
      </c>
      <c r="E54" s="491"/>
      <c r="F54" s="479" t="s">
        <v>452</v>
      </c>
      <c r="G54" s="430" t="s">
        <v>454</v>
      </c>
      <c r="H54" s="479">
        <v>200000</v>
      </c>
      <c r="I54" s="484"/>
      <c r="J54" s="484"/>
      <c r="K54" s="475"/>
      <c r="L54" s="479">
        <v>200000</v>
      </c>
      <c r="M54" s="630"/>
      <c r="N54" s="495" t="s">
        <v>454</v>
      </c>
      <c r="O54" s="479">
        <v>200000</v>
      </c>
      <c r="P54" s="484"/>
      <c r="Q54" s="484"/>
      <c r="R54" s="475"/>
      <c r="S54" s="479">
        <v>200000</v>
      </c>
      <c r="T54" s="630"/>
      <c r="U54" s="430" t="s">
        <v>454</v>
      </c>
      <c r="V54" s="479">
        <v>100000</v>
      </c>
      <c r="W54" s="484"/>
      <c r="X54" s="484"/>
      <c r="Y54" s="475"/>
      <c r="Z54" s="479">
        <v>100000</v>
      </c>
      <c r="AA54" s="634"/>
      <c r="AB54" s="485"/>
      <c r="AC54" s="630"/>
    </row>
    <row r="55" spans="1:29" ht="23.25" customHeight="1">
      <c r="A55" s="627" t="s">
        <v>1103</v>
      </c>
      <c r="B55" s="444"/>
      <c r="C55" s="444"/>
      <c r="D55" s="444"/>
      <c r="E55" s="444"/>
      <c r="F55" s="444"/>
      <c r="G55" s="467"/>
      <c r="H55" s="444"/>
      <c r="I55" s="444"/>
      <c r="J55" s="444"/>
      <c r="K55" s="444"/>
      <c r="L55" s="444"/>
      <c r="M55" s="444"/>
      <c r="N55" s="625"/>
      <c r="O55" s="444"/>
      <c r="P55" s="444"/>
      <c r="Q55" s="444"/>
      <c r="R55" s="444"/>
      <c r="S55" s="444"/>
      <c r="T55" s="444"/>
      <c r="U55" s="635"/>
      <c r="V55" s="472"/>
      <c r="W55" s="472"/>
      <c r="X55" s="472"/>
      <c r="Y55" s="444"/>
      <c r="Z55" s="472"/>
      <c r="AA55" s="445"/>
      <c r="AB55" s="444"/>
      <c r="AC55" s="444"/>
    </row>
    <row r="56" spans="1:29" ht="14.25">
      <c r="A56" s="572" t="s">
        <v>456</v>
      </c>
      <c r="B56" s="573" t="s">
        <v>457</v>
      </c>
      <c r="C56" s="571" t="s">
        <v>361</v>
      </c>
      <c r="D56" s="636" t="s">
        <v>407</v>
      </c>
      <c r="E56" s="637"/>
      <c r="F56" s="571" t="s">
        <v>361</v>
      </c>
      <c r="G56" s="572" t="s">
        <v>458</v>
      </c>
      <c r="H56" s="571">
        <v>20000</v>
      </c>
      <c r="I56" s="618"/>
      <c r="J56" s="571"/>
      <c r="K56" s="571"/>
      <c r="L56" s="571">
        <v>20000</v>
      </c>
      <c r="M56" s="638"/>
      <c r="N56" s="639" t="s">
        <v>458</v>
      </c>
      <c r="O56" s="571">
        <v>20000</v>
      </c>
      <c r="P56" s="618"/>
      <c r="Q56" s="571"/>
      <c r="R56" s="571"/>
      <c r="S56" s="571">
        <v>20000</v>
      </c>
      <c r="T56" s="571"/>
      <c r="U56" s="572" t="s">
        <v>458</v>
      </c>
      <c r="V56" s="571">
        <v>10000</v>
      </c>
      <c r="W56" s="571"/>
      <c r="X56" s="571"/>
      <c r="Y56" s="571"/>
      <c r="Z56" s="571">
        <v>10000</v>
      </c>
      <c r="AA56" s="636"/>
      <c r="AB56" s="571"/>
      <c r="AC56" s="571"/>
    </row>
    <row r="57" spans="1:29" s="386" customFormat="1" ht="24">
      <c r="A57" s="430" t="s">
        <v>459</v>
      </c>
      <c r="B57" s="480" t="s">
        <v>460</v>
      </c>
      <c r="C57" s="479" t="s">
        <v>361</v>
      </c>
      <c r="D57" s="529" t="s">
        <v>407</v>
      </c>
      <c r="E57" s="628"/>
      <c r="F57" s="479" t="s">
        <v>361</v>
      </c>
      <c r="G57" s="430" t="s">
        <v>461</v>
      </c>
      <c r="H57" s="479">
        <v>200000</v>
      </c>
      <c r="I57" s="428"/>
      <c r="J57" s="479"/>
      <c r="K57" s="479"/>
      <c r="L57" s="479">
        <v>200000</v>
      </c>
      <c r="M57" s="479"/>
      <c r="N57" s="495" t="s">
        <v>461</v>
      </c>
      <c r="O57" s="479">
        <v>200000</v>
      </c>
      <c r="P57" s="479"/>
      <c r="Q57" s="479"/>
      <c r="R57" s="479"/>
      <c r="S57" s="479">
        <v>200000</v>
      </c>
      <c r="T57" s="479"/>
      <c r="U57" s="430" t="s">
        <v>461</v>
      </c>
      <c r="V57" s="479">
        <v>100000</v>
      </c>
      <c r="W57" s="479"/>
      <c r="X57" s="479"/>
      <c r="Y57" s="479"/>
      <c r="Z57" s="479">
        <v>100000</v>
      </c>
      <c r="AA57" s="529"/>
      <c r="AB57" s="479"/>
      <c r="AC57" s="479"/>
    </row>
    <row r="58" spans="1:29" s="242" customFormat="1" ht="14.25">
      <c r="A58" s="640" t="s">
        <v>1104</v>
      </c>
      <c r="B58" s="553"/>
      <c r="C58" s="553"/>
      <c r="D58" s="553"/>
      <c r="E58" s="553"/>
      <c r="F58" s="553"/>
      <c r="G58" s="641"/>
      <c r="H58" s="553"/>
      <c r="I58" s="553"/>
      <c r="J58" s="553"/>
      <c r="K58" s="553"/>
      <c r="L58" s="553"/>
      <c r="M58" s="553"/>
      <c r="N58" s="642"/>
      <c r="O58" s="553"/>
      <c r="P58" s="553"/>
      <c r="Q58" s="553"/>
      <c r="R58" s="553"/>
      <c r="S58" s="553"/>
      <c r="T58" s="553"/>
      <c r="U58" s="635"/>
      <c r="V58" s="643"/>
      <c r="W58" s="643"/>
      <c r="X58" s="643"/>
      <c r="Y58" s="553"/>
      <c r="Z58" s="643"/>
      <c r="AA58" s="644"/>
      <c r="AB58" s="553"/>
      <c r="AC58" s="553"/>
    </row>
    <row r="59" spans="1:29" ht="14.25">
      <c r="A59" s="430" t="s">
        <v>463</v>
      </c>
      <c r="B59" s="479" t="s">
        <v>457</v>
      </c>
      <c r="C59" s="629"/>
      <c r="D59" s="529" t="s">
        <v>407</v>
      </c>
      <c r="E59" s="629"/>
      <c r="F59" s="479" t="s">
        <v>361</v>
      </c>
      <c r="G59" s="430" t="s">
        <v>466</v>
      </c>
      <c r="H59" s="479">
        <v>66000</v>
      </c>
      <c r="I59" s="498"/>
      <c r="J59" s="498"/>
      <c r="K59" s="498"/>
      <c r="L59" s="479">
        <v>66000</v>
      </c>
      <c r="M59" s="479"/>
      <c r="N59" s="495" t="s">
        <v>466</v>
      </c>
      <c r="O59" s="479">
        <v>60000</v>
      </c>
      <c r="P59" s="479"/>
      <c r="Q59" s="479"/>
      <c r="R59" s="479"/>
      <c r="S59" s="479">
        <v>60000</v>
      </c>
      <c r="T59" s="479"/>
      <c r="U59" s="430"/>
      <c r="V59" s="629"/>
      <c r="W59" s="629"/>
      <c r="X59" s="629"/>
      <c r="Y59" s="479"/>
      <c r="Z59" s="629"/>
      <c r="AA59" s="529"/>
      <c r="AB59" s="479"/>
      <c r="AC59" s="479"/>
    </row>
    <row r="60" spans="1:29" ht="14.25">
      <c r="A60" s="430" t="s">
        <v>467</v>
      </c>
      <c r="B60" s="479" t="s">
        <v>457</v>
      </c>
      <c r="C60" s="629"/>
      <c r="D60" s="529" t="s">
        <v>407</v>
      </c>
      <c r="E60" s="629"/>
      <c r="F60" s="479" t="s">
        <v>361</v>
      </c>
      <c r="G60" s="430" t="s">
        <v>468</v>
      </c>
      <c r="H60" s="479">
        <v>100000</v>
      </c>
      <c r="I60" s="498"/>
      <c r="J60" s="498"/>
      <c r="K60" s="498"/>
      <c r="L60" s="479">
        <v>100000</v>
      </c>
      <c r="M60" s="569"/>
      <c r="N60" s="495" t="s">
        <v>468</v>
      </c>
      <c r="O60" s="479">
        <v>60000</v>
      </c>
      <c r="P60" s="479"/>
      <c r="Q60" s="495"/>
      <c r="R60" s="479"/>
      <c r="S60" s="645">
        <v>60000</v>
      </c>
      <c r="T60" s="479"/>
      <c r="U60" s="430" t="s">
        <v>468</v>
      </c>
      <c r="V60" s="479">
        <v>60000</v>
      </c>
      <c r="W60" s="479"/>
      <c r="X60" s="479"/>
      <c r="Y60" s="479"/>
      <c r="Z60" s="646">
        <v>60000</v>
      </c>
      <c r="AA60" s="529"/>
      <c r="AB60" s="479"/>
      <c r="AC60" s="479"/>
    </row>
    <row r="61" spans="1:29" ht="14.25">
      <c r="A61" s="430" t="s">
        <v>469</v>
      </c>
      <c r="B61" s="479" t="s">
        <v>457</v>
      </c>
      <c r="C61" s="629"/>
      <c r="D61" s="529" t="s">
        <v>407</v>
      </c>
      <c r="E61" s="629"/>
      <c r="F61" s="479" t="s">
        <v>361</v>
      </c>
      <c r="G61" s="430" t="s">
        <v>468</v>
      </c>
      <c r="H61" s="479">
        <v>100000</v>
      </c>
      <c r="I61" s="498"/>
      <c r="J61" s="498"/>
      <c r="K61" s="498"/>
      <c r="L61" s="479">
        <v>100000</v>
      </c>
      <c r="M61" s="569"/>
      <c r="N61" s="495" t="s">
        <v>468</v>
      </c>
      <c r="O61" s="479">
        <v>60000</v>
      </c>
      <c r="P61" s="479"/>
      <c r="Q61" s="495"/>
      <c r="R61" s="479"/>
      <c r="S61" s="495">
        <v>60000</v>
      </c>
      <c r="T61" s="479"/>
      <c r="U61" s="430" t="s">
        <v>468</v>
      </c>
      <c r="V61" s="479">
        <v>60000</v>
      </c>
      <c r="W61" s="479"/>
      <c r="X61" s="479"/>
      <c r="Y61" s="479"/>
      <c r="Z61" s="479">
        <v>60000</v>
      </c>
      <c r="AA61" s="529"/>
      <c r="AB61" s="479"/>
      <c r="AC61" s="479"/>
    </row>
    <row r="62" spans="1:29" ht="14.25">
      <c r="A62" s="430" t="s">
        <v>470</v>
      </c>
      <c r="B62" s="479" t="s">
        <v>457</v>
      </c>
      <c r="C62" s="479"/>
      <c r="D62" s="529" t="s">
        <v>407</v>
      </c>
      <c r="E62" s="479"/>
      <c r="F62" s="479" t="s">
        <v>361</v>
      </c>
      <c r="G62" s="430" t="s">
        <v>471</v>
      </c>
      <c r="H62" s="479">
        <v>40000</v>
      </c>
      <c r="I62" s="479"/>
      <c r="J62" s="479"/>
      <c r="K62" s="479"/>
      <c r="L62" s="479">
        <v>40000</v>
      </c>
      <c r="M62" s="569"/>
      <c r="N62" s="495" t="s">
        <v>471</v>
      </c>
      <c r="O62" s="479">
        <v>40000</v>
      </c>
      <c r="P62" s="479"/>
      <c r="Q62" s="479"/>
      <c r="R62" s="479"/>
      <c r="S62" s="479">
        <v>40000</v>
      </c>
      <c r="T62" s="479"/>
      <c r="U62" s="430" t="s">
        <v>471</v>
      </c>
      <c r="V62" s="479">
        <v>40000</v>
      </c>
      <c r="W62" s="479"/>
      <c r="X62" s="479"/>
      <c r="Y62" s="479"/>
      <c r="Z62" s="479">
        <v>40000</v>
      </c>
      <c r="AA62" s="529"/>
      <c r="AB62" s="479"/>
      <c r="AC62" s="479"/>
    </row>
    <row r="63" spans="1:29" ht="14.25">
      <c r="A63" s="430" t="s">
        <v>472</v>
      </c>
      <c r="B63" s="479" t="s">
        <v>457</v>
      </c>
      <c r="C63" s="479"/>
      <c r="D63" s="529" t="s">
        <v>407</v>
      </c>
      <c r="E63" s="479"/>
      <c r="F63" s="479" t="s">
        <v>361</v>
      </c>
      <c r="G63" s="430" t="s">
        <v>473</v>
      </c>
      <c r="H63" s="479">
        <v>20000</v>
      </c>
      <c r="I63" s="479"/>
      <c r="J63" s="479"/>
      <c r="K63" s="479"/>
      <c r="L63" s="495">
        <v>20000</v>
      </c>
      <c r="M63" s="569"/>
      <c r="N63" s="495" t="s">
        <v>473</v>
      </c>
      <c r="O63" s="479">
        <v>20000</v>
      </c>
      <c r="P63" s="479"/>
      <c r="Q63" s="495"/>
      <c r="R63" s="479"/>
      <c r="S63" s="495">
        <v>20000</v>
      </c>
      <c r="T63" s="479"/>
      <c r="U63" s="430" t="s">
        <v>473</v>
      </c>
      <c r="V63" s="479">
        <v>10000</v>
      </c>
      <c r="W63" s="479"/>
      <c r="X63" s="479"/>
      <c r="Y63" s="479"/>
      <c r="Z63" s="479">
        <v>10000</v>
      </c>
      <c r="AA63" s="529"/>
      <c r="AB63" s="479"/>
      <c r="AC63" s="479"/>
    </row>
    <row r="64" spans="1:29" ht="24">
      <c r="A64" s="430" t="s">
        <v>474</v>
      </c>
      <c r="B64" s="479" t="s">
        <v>457</v>
      </c>
      <c r="C64" s="479"/>
      <c r="D64" s="529" t="s">
        <v>407</v>
      </c>
      <c r="E64" s="479"/>
      <c r="F64" s="479" t="s">
        <v>361</v>
      </c>
      <c r="G64" s="430" t="s">
        <v>475</v>
      </c>
      <c r="H64" s="479">
        <v>21000</v>
      </c>
      <c r="I64" s="479"/>
      <c r="J64" s="479"/>
      <c r="K64" s="479"/>
      <c r="L64" s="479">
        <v>21000</v>
      </c>
      <c r="M64" s="569"/>
      <c r="N64" s="495" t="s">
        <v>475</v>
      </c>
      <c r="O64" s="479">
        <v>20000</v>
      </c>
      <c r="P64" s="479"/>
      <c r="Q64" s="495"/>
      <c r="R64" s="479"/>
      <c r="S64" s="495">
        <v>20000</v>
      </c>
      <c r="T64" s="479"/>
      <c r="U64" s="430" t="s">
        <v>475</v>
      </c>
      <c r="V64" s="479">
        <v>20000</v>
      </c>
      <c r="W64" s="479"/>
      <c r="X64" s="479"/>
      <c r="Y64" s="479"/>
      <c r="Z64" s="479">
        <v>20000</v>
      </c>
      <c r="AA64" s="529"/>
      <c r="AB64" s="479"/>
      <c r="AC64" s="479"/>
    </row>
    <row r="65" spans="1:29" ht="24">
      <c r="A65" s="500" t="s">
        <v>476</v>
      </c>
      <c r="B65" s="501" t="s">
        <v>457</v>
      </c>
      <c r="C65" s="501"/>
      <c r="D65" s="529" t="s">
        <v>407</v>
      </c>
      <c r="E65" s="501"/>
      <c r="F65" s="479" t="s">
        <v>361</v>
      </c>
      <c r="G65" s="503" t="s">
        <v>477</v>
      </c>
      <c r="H65" s="479">
        <v>2000</v>
      </c>
      <c r="I65" s="479"/>
      <c r="J65" s="479"/>
      <c r="K65" s="495"/>
      <c r="L65" s="645">
        <v>2000</v>
      </c>
      <c r="M65" s="569"/>
      <c r="N65" s="647" t="s">
        <v>477</v>
      </c>
      <c r="O65" s="479">
        <v>2000</v>
      </c>
      <c r="P65" s="479"/>
      <c r="Q65" s="495"/>
      <c r="R65" s="479"/>
      <c r="S65" s="645">
        <v>2000</v>
      </c>
      <c r="T65" s="479"/>
      <c r="U65" s="503" t="s">
        <v>477</v>
      </c>
      <c r="V65" s="479">
        <v>2000</v>
      </c>
      <c r="W65" s="479"/>
      <c r="X65" s="479"/>
      <c r="Y65" s="479"/>
      <c r="Z65" s="646">
        <v>2000</v>
      </c>
      <c r="AA65" s="529"/>
      <c r="AB65" s="479"/>
      <c r="AC65" s="479"/>
    </row>
    <row r="66" spans="1:29" s="47" customFormat="1" ht="25.5">
      <c r="A66" s="631" t="s">
        <v>1105</v>
      </c>
      <c r="B66" s="485" t="s">
        <v>435</v>
      </c>
      <c r="C66" s="630" t="s">
        <v>436</v>
      </c>
      <c r="D66" s="630" t="s">
        <v>746</v>
      </c>
      <c r="E66" s="630"/>
      <c r="F66" s="630" t="s">
        <v>361</v>
      </c>
      <c r="G66" s="631" t="s">
        <v>480</v>
      </c>
      <c r="H66" s="485">
        <v>8000</v>
      </c>
      <c r="I66" s="485">
        <v>4000</v>
      </c>
      <c r="J66" s="485">
        <v>1800</v>
      </c>
      <c r="K66" s="630">
        <v>800</v>
      </c>
      <c r="L66" s="630">
        <v>1400</v>
      </c>
      <c r="M66" s="630"/>
      <c r="N66" s="630" t="s">
        <v>480</v>
      </c>
      <c r="O66" s="485">
        <v>6000</v>
      </c>
      <c r="P66" s="485">
        <v>3000</v>
      </c>
      <c r="Q66" s="630">
        <v>1600</v>
      </c>
      <c r="R66" s="485">
        <v>600</v>
      </c>
      <c r="S66" s="630">
        <v>800</v>
      </c>
      <c r="T66" s="630"/>
      <c r="U66" s="631" t="s">
        <v>480</v>
      </c>
      <c r="V66" s="485">
        <v>6000</v>
      </c>
      <c r="W66" s="485">
        <v>3000</v>
      </c>
      <c r="X66" s="485">
        <v>1600</v>
      </c>
      <c r="Y66" s="485">
        <v>600</v>
      </c>
      <c r="Z66" s="485">
        <v>800</v>
      </c>
      <c r="AA66" s="485"/>
      <c r="AB66" s="485"/>
      <c r="AC66" s="630"/>
    </row>
    <row r="67" spans="1:29" ht="14.25">
      <c r="A67" s="627" t="s">
        <v>1106</v>
      </c>
      <c r="B67" s="444"/>
      <c r="C67" s="444"/>
      <c r="D67" s="444"/>
      <c r="E67" s="444"/>
      <c r="F67" s="444"/>
      <c r="G67" s="467"/>
      <c r="H67" s="444"/>
      <c r="I67" s="444"/>
      <c r="J67" s="444"/>
      <c r="K67" s="444"/>
      <c r="L67" s="444"/>
      <c r="M67" s="444"/>
      <c r="N67" s="625"/>
      <c r="O67" s="444"/>
      <c r="P67" s="444"/>
      <c r="Q67" s="444"/>
      <c r="R67" s="444"/>
      <c r="S67" s="444"/>
      <c r="T67" s="444"/>
      <c r="U67" s="626"/>
      <c r="V67" s="444"/>
      <c r="W67" s="444"/>
      <c r="X67" s="444"/>
      <c r="Y67" s="444"/>
      <c r="Z67" s="472"/>
      <c r="AA67" s="445"/>
      <c r="AB67" s="444"/>
      <c r="AC67" s="479"/>
    </row>
    <row r="68" spans="1:29" ht="14.25">
      <c r="A68" s="430" t="s">
        <v>483</v>
      </c>
      <c r="B68" s="480" t="s">
        <v>139</v>
      </c>
      <c r="C68" s="628"/>
      <c r="D68" s="529" t="s">
        <v>407</v>
      </c>
      <c r="E68" s="479"/>
      <c r="F68" s="529" t="s">
        <v>361</v>
      </c>
      <c r="G68" s="430" t="s">
        <v>484</v>
      </c>
      <c r="H68" s="479">
        <v>60000</v>
      </c>
      <c r="I68" s="479"/>
      <c r="J68" s="479"/>
      <c r="K68" s="479"/>
      <c r="L68" s="479">
        <v>60000</v>
      </c>
      <c r="M68" s="479"/>
      <c r="N68" s="495" t="s">
        <v>484</v>
      </c>
      <c r="O68" s="479">
        <v>60000</v>
      </c>
      <c r="P68" s="479"/>
      <c r="Q68" s="479"/>
      <c r="R68" s="479"/>
      <c r="S68" s="479">
        <v>60000</v>
      </c>
      <c r="T68" s="479"/>
      <c r="U68" s="430" t="s">
        <v>484</v>
      </c>
      <c r="V68" s="479">
        <v>60000</v>
      </c>
      <c r="W68" s="479"/>
      <c r="X68" s="479"/>
      <c r="Y68" s="479"/>
      <c r="Z68" s="479">
        <v>60000</v>
      </c>
      <c r="AA68" s="529"/>
      <c r="AB68" s="479"/>
      <c r="AC68" s="479"/>
    </row>
    <row r="69" spans="1:29" ht="14.25">
      <c r="A69" s="430" t="s">
        <v>485</v>
      </c>
      <c r="B69" s="480" t="s">
        <v>486</v>
      </c>
      <c r="C69" s="628"/>
      <c r="D69" s="529" t="s">
        <v>407</v>
      </c>
      <c r="E69" s="479"/>
      <c r="F69" s="529" t="s">
        <v>361</v>
      </c>
      <c r="G69" s="430" t="s">
        <v>487</v>
      </c>
      <c r="H69" s="479">
        <v>20000</v>
      </c>
      <c r="I69" s="479"/>
      <c r="J69" s="479"/>
      <c r="K69" s="479"/>
      <c r="L69" s="479">
        <v>20000</v>
      </c>
      <c r="M69" s="479"/>
      <c r="N69" s="495" t="s">
        <v>487</v>
      </c>
      <c r="O69" s="479">
        <v>20000</v>
      </c>
      <c r="P69" s="479"/>
      <c r="Q69" s="479"/>
      <c r="R69" s="479"/>
      <c r="S69" s="479">
        <v>20000</v>
      </c>
      <c r="T69" s="479"/>
      <c r="U69" s="430" t="s">
        <v>487</v>
      </c>
      <c r="V69" s="479">
        <v>20000</v>
      </c>
      <c r="W69" s="479"/>
      <c r="X69" s="479"/>
      <c r="Y69" s="479"/>
      <c r="Z69" s="479">
        <v>20000</v>
      </c>
      <c r="AA69" s="529"/>
      <c r="AB69" s="479"/>
      <c r="AC69" s="479"/>
    </row>
    <row r="70" spans="1:29" ht="24">
      <c r="A70" s="430" t="s">
        <v>488</v>
      </c>
      <c r="B70" s="480" t="s">
        <v>486</v>
      </c>
      <c r="C70" s="628"/>
      <c r="D70" s="529" t="s">
        <v>407</v>
      </c>
      <c r="E70" s="479"/>
      <c r="F70" s="529" t="s">
        <v>361</v>
      </c>
      <c r="G70" s="430" t="s">
        <v>489</v>
      </c>
      <c r="H70" s="479">
        <v>28000</v>
      </c>
      <c r="I70" s="479"/>
      <c r="J70" s="479"/>
      <c r="K70" s="479"/>
      <c r="L70" s="479">
        <v>28000</v>
      </c>
      <c r="M70" s="479"/>
      <c r="N70" s="495" t="s">
        <v>489</v>
      </c>
      <c r="O70" s="479">
        <v>28000</v>
      </c>
      <c r="P70" s="479"/>
      <c r="Q70" s="479"/>
      <c r="R70" s="479"/>
      <c r="S70" s="479">
        <v>28000</v>
      </c>
      <c r="T70" s="479"/>
      <c r="U70" s="430"/>
      <c r="V70" s="479"/>
      <c r="W70" s="479"/>
      <c r="X70" s="479"/>
      <c r="Y70" s="479"/>
      <c r="Z70" s="569"/>
      <c r="AA70" s="529"/>
      <c r="AB70" s="479"/>
      <c r="AC70" s="479"/>
    </row>
    <row r="71" spans="1:29" ht="14.25">
      <c r="A71" s="430" t="s">
        <v>490</v>
      </c>
      <c r="B71" s="480" t="s">
        <v>491</v>
      </c>
      <c r="C71" s="628"/>
      <c r="D71" s="529" t="s">
        <v>407</v>
      </c>
      <c r="E71" s="479"/>
      <c r="F71" s="529" t="s">
        <v>361</v>
      </c>
      <c r="G71" s="430" t="s">
        <v>492</v>
      </c>
      <c r="H71" s="479">
        <v>600</v>
      </c>
      <c r="I71" s="479">
        <v>300</v>
      </c>
      <c r="J71" s="479"/>
      <c r="K71" s="479"/>
      <c r="L71" s="479">
        <v>300</v>
      </c>
      <c r="M71" s="479"/>
      <c r="N71" s="495" t="s">
        <v>492</v>
      </c>
      <c r="O71" s="479">
        <v>400</v>
      </c>
      <c r="P71" s="479">
        <v>200</v>
      </c>
      <c r="Q71" s="479"/>
      <c r="R71" s="479"/>
      <c r="S71" s="479">
        <v>200</v>
      </c>
      <c r="T71" s="479"/>
      <c r="U71" s="430"/>
      <c r="V71" s="479"/>
      <c r="W71" s="479"/>
      <c r="X71" s="479"/>
      <c r="Y71" s="479"/>
      <c r="Z71" s="569"/>
      <c r="AA71" s="529"/>
      <c r="AB71" s="479"/>
      <c r="AC71" s="479"/>
    </row>
    <row r="72" spans="1:29" ht="24">
      <c r="A72" s="430" t="s">
        <v>493</v>
      </c>
      <c r="B72" s="480" t="s">
        <v>457</v>
      </c>
      <c r="C72" s="628"/>
      <c r="D72" s="529" t="s">
        <v>407</v>
      </c>
      <c r="E72" s="479"/>
      <c r="F72" s="529" t="s">
        <v>361</v>
      </c>
      <c r="G72" s="430" t="s">
        <v>494</v>
      </c>
      <c r="H72" s="479">
        <v>18000</v>
      </c>
      <c r="I72" s="479">
        <v>3000</v>
      </c>
      <c r="J72" s="479"/>
      <c r="K72" s="479"/>
      <c r="L72" s="479">
        <v>15000</v>
      </c>
      <c r="M72" s="479"/>
      <c r="N72" s="495" t="s">
        <v>494</v>
      </c>
      <c r="O72" s="479">
        <v>17000</v>
      </c>
      <c r="P72" s="479">
        <v>2000</v>
      </c>
      <c r="Q72" s="479"/>
      <c r="R72" s="479"/>
      <c r="S72" s="479">
        <v>15000</v>
      </c>
      <c r="T72" s="479"/>
      <c r="U72" s="430" t="s">
        <v>494</v>
      </c>
      <c r="V72" s="479"/>
      <c r="W72" s="479"/>
      <c r="X72" s="479"/>
      <c r="Y72" s="479"/>
      <c r="Z72" s="569"/>
      <c r="AA72" s="529"/>
      <c r="AB72" s="479"/>
      <c r="AC72" s="479"/>
    </row>
    <row r="73" spans="1:29" ht="14.25">
      <c r="A73" s="627" t="s">
        <v>1107</v>
      </c>
      <c r="B73" s="444"/>
      <c r="C73" s="444"/>
      <c r="D73" s="444"/>
      <c r="E73" s="444"/>
      <c r="F73" s="444"/>
      <c r="G73" s="467"/>
      <c r="H73" s="444"/>
      <c r="I73" s="444"/>
      <c r="J73" s="444"/>
      <c r="K73" s="444"/>
      <c r="L73" s="444"/>
      <c r="M73" s="444"/>
      <c r="N73" s="625"/>
      <c r="O73" s="444"/>
      <c r="P73" s="444"/>
      <c r="Q73" s="444"/>
      <c r="R73" s="444"/>
      <c r="S73" s="444"/>
      <c r="T73" s="444"/>
      <c r="U73" s="626"/>
      <c r="V73" s="444"/>
      <c r="W73" s="444"/>
      <c r="X73" s="444"/>
      <c r="Y73" s="444"/>
      <c r="Z73" s="472"/>
      <c r="AA73" s="445"/>
      <c r="AB73" s="444"/>
      <c r="AC73" s="479"/>
    </row>
    <row r="74" spans="1:29" s="105" customFormat="1" ht="43.5" customHeight="1">
      <c r="A74" s="430" t="s">
        <v>496</v>
      </c>
      <c r="B74" s="479" t="s">
        <v>108</v>
      </c>
      <c r="C74" s="430" t="s">
        <v>436</v>
      </c>
      <c r="D74" s="430" t="s">
        <v>464</v>
      </c>
      <c r="E74" s="430"/>
      <c r="F74" s="430" t="s">
        <v>361</v>
      </c>
      <c r="G74" s="430">
        <v>5</v>
      </c>
      <c r="H74" s="479">
        <v>500</v>
      </c>
      <c r="I74" s="479">
        <v>300</v>
      </c>
      <c r="J74" s="479">
        <v>100</v>
      </c>
      <c r="K74" s="430">
        <v>50</v>
      </c>
      <c r="L74" s="430">
        <v>25</v>
      </c>
      <c r="M74" s="430">
        <v>25</v>
      </c>
      <c r="N74" s="495">
        <v>5</v>
      </c>
      <c r="O74" s="479">
        <v>500</v>
      </c>
      <c r="P74" s="479">
        <v>300</v>
      </c>
      <c r="Q74" s="430">
        <v>100</v>
      </c>
      <c r="R74" s="479">
        <v>50</v>
      </c>
      <c r="S74" s="430">
        <v>25</v>
      </c>
      <c r="T74" s="430">
        <v>25</v>
      </c>
      <c r="U74" s="430">
        <v>10</v>
      </c>
      <c r="V74" s="479">
        <v>1000</v>
      </c>
      <c r="W74" s="479">
        <v>600</v>
      </c>
      <c r="X74" s="479">
        <v>200</v>
      </c>
      <c r="Y74" s="479">
        <v>100</v>
      </c>
      <c r="Z74" s="479">
        <v>50</v>
      </c>
      <c r="AA74" s="479">
        <v>50</v>
      </c>
      <c r="AB74" s="479" t="s">
        <v>1108</v>
      </c>
      <c r="AC74" s="430"/>
    </row>
    <row r="75" spans="1:29" s="105" customFormat="1" ht="74.25" customHeight="1">
      <c r="A75" s="430" t="s">
        <v>498</v>
      </c>
      <c r="B75" s="479" t="s">
        <v>108</v>
      </c>
      <c r="C75" s="430" t="s">
        <v>436</v>
      </c>
      <c r="D75" s="430" t="s">
        <v>464</v>
      </c>
      <c r="E75" s="430"/>
      <c r="F75" s="430" t="s">
        <v>361</v>
      </c>
      <c r="G75" s="430" t="s">
        <v>1109</v>
      </c>
      <c r="H75" s="479">
        <v>1000</v>
      </c>
      <c r="I75" s="479">
        <v>600</v>
      </c>
      <c r="J75" s="479">
        <v>200</v>
      </c>
      <c r="K75" s="430">
        <v>100</v>
      </c>
      <c r="L75" s="430">
        <v>50</v>
      </c>
      <c r="M75" s="430">
        <v>50</v>
      </c>
      <c r="N75" s="495" t="s">
        <v>1109</v>
      </c>
      <c r="O75" s="479">
        <v>1000</v>
      </c>
      <c r="P75" s="479">
        <v>600</v>
      </c>
      <c r="Q75" s="430">
        <v>200</v>
      </c>
      <c r="R75" s="479">
        <v>100</v>
      </c>
      <c r="S75" s="430">
        <v>50</v>
      </c>
      <c r="T75" s="430">
        <v>50</v>
      </c>
      <c r="U75" s="430" t="s">
        <v>1109</v>
      </c>
      <c r="V75" s="479">
        <v>1000</v>
      </c>
      <c r="W75" s="479">
        <v>600</v>
      </c>
      <c r="X75" s="479">
        <v>200</v>
      </c>
      <c r="Y75" s="479">
        <v>100</v>
      </c>
      <c r="Z75" s="479">
        <v>50</v>
      </c>
      <c r="AA75" s="479">
        <v>50</v>
      </c>
      <c r="AB75" s="479" t="s">
        <v>1108</v>
      </c>
      <c r="AC75" s="430"/>
    </row>
    <row r="76" spans="1:29" ht="14.25">
      <c r="A76" s="627" t="s">
        <v>1110</v>
      </c>
      <c r="B76" s="444"/>
      <c r="C76" s="444"/>
      <c r="D76" s="444"/>
      <c r="E76" s="444"/>
      <c r="F76" s="444"/>
      <c r="G76" s="467"/>
      <c r="H76" s="444">
        <f>SUM(H77:H84)</f>
        <v>2847</v>
      </c>
      <c r="I76" s="444"/>
      <c r="J76" s="444"/>
      <c r="K76" s="444"/>
      <c r="L76" s="444"/>
      <c r="M76" s="444"/>
      <c r="N76" s="625"/>
      <c r="O76" s="444">
        <f>SUM(O77:O84)</f>
        <v>1816</v>
      </c>
      <c r="P76" s="444"/>
      <c r="Q76" s="444"/>
      <c r="R76" s="444"/>
      <c r="S76" s="444"/>
      <c r="T76" s="444"/>
      <c r="U76" s="626"/>
      <c r="V76" s="444">
        <f>SUM(V77:V84)</f>
        <v>1816</v>
      </c>
      <c r="W76" s="444"/>
      <c r="X76" s="444"/>
      <c r="Y76" s="444"/>
      <c r="Z76" s="472"/>
      <c r="AA76" s="445"/>
      <c r="AB76" s="444"/>
      <c r="AC76" s="479"/>
    </row>
    <row r="77" spans="1:29" ht="14.25">
      <c r="A77" s="431" t="s">
        <v>501</v>
      </c>
      <c r="B77" s="469" t="s">
        <v>435</v>
      </c>
      <c r="C77" s="515" t="s">
        <v>332</v>
      </c>
      <c r="D77" s="506" t="s">
        <v>407</v>
      </c>
      <c r="E77" s="515" t="s">
        <v>464</v>
      </c>
      <c r="F77" s="515" t="s">
        <v>361</v>
      </c>
      <c r="G77" s="431" t="s">
        <v>1111</v>
      </c>
      <c r="H77" s="507">
        <v>1000</v>
      </c>
      <c r="I77" s="433"/>
      <c r="J77" s="433"/>
      <c r="K77" s="433"/>
      <c r="L77" s="507">
        <v>1000</v>
      </c>
      <c r="M77" s="628"/>
      <c r="N77" s="495" t="s">
        <v>1112</v>
      </c>
      <c r="O77" s="479">
        <v>500</v>
      </c>
      <c r="P77" s="479"/>
      <c r="Q77" s="479"/>
      <c r="R77" s="479"/>
      <c r="S77" s="479">
        <v>500</v>
      </c>
      <c r="T77" s="479"/>
      <c r="U77" s="587" t="s">
        <v>1112</v>
      </c>
      <c r="V77" s="479">
        <v>500</v>
      </c>
      <c r="W77" s="479"/>
      <c r="X77" s="479"/>
      <c r="Y77" s="479"/>
      <c r="Z77" s="629">
        <v>500</v>
      </c>
      <c r="AA77" s="529"/>
      <c r="AB77" s="479"/>
      <c r="AC77" s="479"/>
    </row>
    <row r="78" spans="1:29" ht="14.25">
      <c r="A78" s="431" t="s">
        <v>503</v>
      </c>
      <c r="B78" s="469" t="s">
        <v>504</v>
      </c>
      <c r="C78" s="515" t="s">
        <v>332</v>
      </c>
      <c r="D78" s="506" t="s">
        <v>407</v>
      </c>
      <c r="E78" s="515" t="s">
        <v>464</v>
      </c>
      <c r="F78" s="515" t="s">
        <v>361</v>
      </c>
      <c r="G78" s="431" t="s">
        <v>1113</v>
      </c>
      <c r="H78" s="433">
        <v>150</v>
      </c>
      <c r="I78" s="433"/>
      <c r="J78" s="433"/>
      <c r="K78" s="433"/>
      <c r="L78" s="433">
        <v>150</v>
      </c>
      <c r="M78" s="628"/>
      <c r="N78" s="495" t="s">
        <v>1114</v>
      </c>
      <c r="O78" s="479">
        <v>75</v>
      </c>
      <c r="P78" s="479"/>
      <c r="Q78" s="479"/>
      <c r="R78" s="479"/>
      <c r="S78" s="479">
        <v>75</v>
      </c>
      <c r="T78" s="479"/>
      <c r="U78" s="587" t="s">
        <v>1114</v>
      </c>
      <c r="V78" s="479">
        <v>75</v>
      </c>
      <c r="W78" s="479"/>
      <c r="X78" s="479"/>
      <c r="Y78" s="479"/>
      <c r="Z78" s="629">
        <v>75</v>
      </c>
      <c r="AA78" s="529"/>
      <c r="AB78" s="479"/>
      <c r="AC78" s="479"/>
    </row>
    <row r="79" spans="1:29" ht="14.25">
      <c r="A79" s="431" t="s">
        <v>506</v>
      </c>
      <c r="B79" s="469" t="s">
        <v>435</v>
      </c>
      <c r="C79" s="515" t="s">
        <v>332</v>
      </c>
      <c r="D79" s="506" t="s">
        <v>407</v>
      </c>
      <c r="E79" s="515" t="s">
        <v>464</v>
      </c>
      <c r="F79" s="515" t="s">
        <v>361</v>
      </c>
      <c r="G79" s="431" t="s">
        <v>1115</v>
      </c>
      <c r="H79" s="433">
        <v>32</v>
      </c>
      <c r="I79" s="433"/>
      <c r="J79" s="433"/>
      <c r="K79" s="433"/>
      <c r="L79" s="433">
        <v>32</v>
      </c>
      <c r="M79" s="628"/>
      <c r="N79" s="495" t="s">
        <v>1116</v>
      </c>
      <c r="O79" s="479">
        <v>16</v>
      </c>
      <c r="P79" s="479"/>
      <c r="Q79" s="479"/>
      <c r="R79" s="479"/>
      <c r="S79" s="479">
        <v>16</v>
      </c>
      <c r="T79" s="479"/>
      <c r="U79" s="587" t="s">
        <v>1116</v>
      </c>
      <c r="V79" s="479">
        <v>16</v>
      </c>
      <c r="W79" s="479"/>
      <c r="X79" s="479"/>
      <c r="Y79" s="479"/>
      <c r="Z79" s="629">
        <v>16</v>
      </c>
      <c r="AA79" s="529"/>
      <c r="AB79" s="479"/>
      <c r="AC79" s="479"/>
    </row>
    <row r="80" spans="1:29" ht="24">
      <c r="A80" s="431" t="s">
        <v>508</v>
      </c>
      <c r="B80" s="469" t="s">
        <v>509</v>
      </c>
      <c r="C80" s="515" t="s">
        <v>332</v>
      </c>
      <c r="D80" s="506" t="s">
        <v>407</v>
      </c>
      <c r="E80" s="515" t="s">
        <v>464</v>
      </c>
      <c r="F80" s="515" t="s">
        <v>361</v>
      </c>
      <c r="G80" s="431" t="s">
        <v>510</v>
      </c>
      <c r="H80" s="433">
        <v>95</v>
      </c>
      <c r="I80" s="433"/>
      <c r="J80" s="433"/>
      <c r="K80" s="433"/>
      <c r="L80" s="433">
        <v>95</v>
      </c>
      <c r="M80" s="628"/>
      <c r="N80" s="495"/>
      <c r="O80" s="479"/>
      <c r="P80" s="479"/>
      <c r="Q80" s="479"/>
      <c r="R80" s="479"/>
      <c r="S80" s="479"/>
      <c r="T80" s="479"/>
      <c r="U80" s="587"/>
      <c r="V80" s="479"/>
      <c r="W80" s="479"/>
      <c r="X80" s="479"/>
      <c r="Y80" s="479"/>
      <c r="Z80" s="629"/>
      <c r="AA80" s="529"/>
      <c r="AB80" s="479"/>
      <c r="AC80" s="479"/>
    </row>
    <row r="81" spans="1:29" ht="14.25">
      <c r="A81" s="431" t="s">
        <v>511</v>
      </c>
      <c r="B81" s="469" t="s">
        <v>435</v>
      </c>
      <c r="C81" s="515" t="s">
        <v>332</v>
      </c>
      <c r="D81" s="506" t="s">
        <v>407</v>
      </c>
      <c r="E81" s="515" t="s">
        <v>464</v>
      </c>
      <c r="F81" s="515" t="s">
        <v>361</v>
      </c>
      <c r="G81" s="431" t="s">
        <v>1117</v>
      </c>
      <c r="H81" s="479">
        <v>1000</v>
      </c>
      <c r="I81" s="479"/>
      <c r="J81" s="479"/>
      <c r="K81" s="479"/>
      <c r="L81" s="479">
        <v>1000</v>
      </c>
      <c r="M81" s="628"/>
      <c r="N81" s="429" t="s">
        <v>1118</v>
      </c>
      <c r="O81" s="479">
        <v>1000</v>
      </c>
      <c r="P81" s="479"/>
      <c r="Q81" s="479"/>
      <c r="R81" s="479"/>
      <c r="S81" s="479">
        <v>1000</v>
      </c>
      <c r="T81" s="479"/>
      <c r="U81" s="431" t="s">
        <v>1118</v>
      </c>
      <c r="V81" s="479">
        <v>1000</v>
      </c>
      <c r="W81" s="479"/>
      <c r="X81" s="479"/>
      <c r="Y81" s="479"/>
      <c r="Z81" s="479">
        <v>1000</v>
      </c>
      <c r="AA81" s="529"/>
      <c r="AB81" s="479"/>
      <c r="AC81" s="479"/>
    </row>
    <row r="82" spans="1:29" ht="14.25">
      <c r="A82" s="431" t="s">
        <v>513</v>
      </c>
      <c r="B82" s="469" t="s">
        <v>504</v>
      </c>
      <c r="C82" s="515" t="s">
        <v>332</v>
      </c>
      <c r="D82" s="506" t="s">
        <v>407</v>
      </c>
      <c r="E82" s="515" t="s">
        <v>464</v>
      </c>
      <c r="F82" s="515" t="s">
        <v>361</v>
      </c>
      <c r="G82" s="431" t="s">
        <v>1119</v>
      </c>
      <c r="H82" s="433">
        <v>400</v>
      </c>
      <c r="I82" s="433"/>
      <c r="J82" s="433"/>
      <c r="K82" s="433"/>
      <c r="L82" s="433">
        <v>400</v>
      </c>
      <c r="M82" s="628"/>
      <c r="N82" s="429" t="s">
        <v>1119</v>
      </c>
      <c r="O82" s="479">
        <v>200</v>
      </c>
      <c r="P82" s="479"/>
      <c r="Q82" s="479"/>
      <c r="R82" s="479"/>
      <c r="S82" s="479">
        <v>200</v>
      </c>
      <c r="T82" s="479"/>
      <c r="U82" s="431" t="s">
        <v>1120</v>
      </c>
      <c r="V82" s="479">
        <v>200</v>
      </c>
      <c r="W82" s="479"/>
      <c r="X82" s="479"/>
      <c r="Y82" s="479"/>
      <c r="Z82" s="479">
        <v>200</v>
      </c>
      <c r="AA82" s="529"/>
      <c r="AB82" s="479"/>
      <c r="AC82" s="479"/>
    </row>
    <row r="83" spans="1:29" ht="14.25">
      <c r="A83" s="431" t="s">
        <v>515</v>
      </c>
      <c r="B83" s="469" t="s">
        <v>435</v>
      </c>
      <c r="C83" s="515" t="s">
        <v>332</v>
      </c>
      <c r="D83" s="506" t="s">
        <v>407</v>
      </c>
      <c r="E83" s="515" t="s">
        <v>464</v>
      </c>
      <c r="F83" s="515" t="s">
        <v>361</v>
      </c>
      <c r="G83" s="431" t="s">
        <v>1121</v>
      </c>
      <c r="H83" s="433">
        <v>50</v>
      </c>
      <c r="I83" s="433"/>
      <c r="J83" s="433"/>
      <c r="K83" s="433"/>
      <c r="L83" s="433">
        <v>50</v>
      </c>
      <c r="M83" s="628"/>
      <c r="N83" s="429" t="s">
        <v>1116</v>
      </c>
      <c r="O83" s="479">
        <v>25</v>
      </c>
      <c r="P83" s="479"/>
      <c r="Q83" s="479"/>
      <c r="R83" s="479"/>
      <c r="S83" s="479">
        <v>25</v>
      </c>
      <c r="T83" s="479"/>
      <c r="U83" s="431" t="s">
        <v>1116</v>
      </c>
      <c r="V83" s="479">
        <v>25</v>
      </c>
      <c r="W83" s="479"/>
      <c r="X83" s="479"/>
      <c r="Y83" s="479"/>
      <c r="Z83" s="479">
        <v>25</v>
      </c>
      <c r="AA83" s="529"/>
      <c r="AB83" s="479"/>
      <c r="AC83" s="479"/>
    </row>
    <row r="84" spans="1:29" ht="14.25">
      <c r="A84" s="431" t="s">
        <v>516</v>
      </c>
      <c r="B84" s="469" t="s">
        <v>509</v>
      </c>
      <c r="C84" s="515" t="s">
        <v>332</v>
      </c>
      <c r="D84" s="506" t="s">
        <v>407</v>
      </c>
      <c r="E84" s="515" t="s">
        <v>464</v>
      </c>
      <c r="F84" s="515" t="s">
        <v>361</v>
      </c>
      <c r="G84" s="431" t="s">
        <v>517</v>
      </c>
      <c r="H84" s="433">
        <v>120</v>
      </c>
      <c r="I84" s="433"/>
      <c r="J84" s="433"/>
      <c r="K84" s="433"/>
      <c r="L84" s="433">
        <v>120</v>
      </c>
      <c r="M84" s="628"/>
      <c r="N84" s="495"/>
      <c r="O84" s="479"/>
      <c r="P84" s="479"/>
      <c r="Q84" s="479"/>
      <c r="R84" s="479"/>
      <c r="S84" s="479"/>
      <c r="T84" s="479"/>
      <c r="U84" s="587"/>
      <c r="V84" s="479"/>
      <c r="W84" s="479"/>
      <c r="X84" s="479"/>
      <c r="Y84" s="479"/>
      <c r="Z84" s="629"/>
      <c r="AA84" s="529"/>
      <c r="AB84" s="479"/>
      <c r="AC84" s="479"/>
    </row>
    <row r="85" spans="1:29" ht="14.25">
      <c r="A85" s="627" t="s">
        <v>1122</v>
      </c>
      <c r="B85" s="444"/>
      <c r="C85" s="444"/>
      <c r="D85" s="444"/>
      <c r="E85" s="444"/>
      <c r="F85" s="444"/>
      <c r="G85" s="467"/>
      <c r="H85" s="444">
        <f>SUM(H86:H94)</f>
        <v>34316.8</v>
      </c>
      <c r="I85" s="444"/>
      <c r="J85" s="444"/>
      <c r="K85" s="444"/>
      <c r="L85" s="444"/>
      <c r="M85" s="444"/>
      <c r="N85" s="625"/>
      <c r="O85" s="444">
        <f>SUM(O86:O94)</f>
        <v>46710</v>
      </c>
      <c r="P85" s="444"/>
      <c r="Q85" s="444"/>
      <c r="R85" s="444"/>
      <c r="S85" s="444"/>
      <c r="T85" s="444"/>
      <c r="U85" s="467"/>
      <c r="V85" s="444">
        <f>SUM(V86:V94)</f>
        <v>18610</v>
      </c>
      <c r="W85" s="444"/>
      <c r="X85" s="444"/>
      <c r="Y85" s="444"/>
      <c r="Z85" s="444"/>
      <c r="AA85" s="444"/>
      <c r="AB85" s="444"/>
      <c r="AC85" s="479"/>
    </row>
    <row r="86" spans="1:29" ht="14.25">
      <c r="A86" s="431" t="s">
        <v>519</v>
      </c>
      <c r="B86" s="435" t="s">
        <v>113</v>
      </c>
      <c r="C86" s="428" t="s">
        <v>360</v>
      </c>
      <c r="D86" s="436" t="s">
        <v>464</v>
      </c>
      <c r="E86" s="428"/>
      <c r="F86" s="428" t="s">
        <v>361</v>
      </c>
      <c r="G86" s="431" t="s">
        <v>1123</v>
      </c>
      <c r="H86" s="428">
        <v>13000</v>
      </c>
      <c r="I86" s="428">
        <v>10000</v>
      </c>
      <c r="J86" s="428">
        <v>3000</v>
      </c>
      <c r="K86" s="569"/>
      <c r="L86" s="569"/>
      <c r="M86" s="479"/>
      <c r="N86" s="429" t="s">
        <v>1124</v>
      </c>
      <c r="O86" s="479">
        <v>14000</v>
      </c>
      <c r="P86" s="479">
        <v>10000</v>
      </c>
      <c r="Q86" s="479">
        <v>4000</v>
      </c>
      <c r="R86" s="479"/>
      <c r="S86" s="479"/>
      <c r="T86" s="479"/>
      <c r="U86" s="431" t="s">
        <v>1124</v>
      </c>
      <c r="V86" s="479">
        <v>14000</v>
      </c>
      <c r="W86" s="479">
        <v>10000</v>
      </c>
      <c r="X86" s="479">
        <v>4000</v>
      </c>
      <c r="Y86" s="479"/>
      <c r="Z86" s="479"/>
      <c r="AA86" s="479"/>
      <c r="AB86" s="479"/>
      <c r="AC86" s="479"/>
    </row>
    <row r="87" spans="1:29" ht="14.25">
      <c r="A87" s="431" t="s">
        <v>524</v>
      </c>
      <c r="B87" s="435" t="s">
        <v>113</v>
      </c>
      <c r="C87" s="428" t="s">
        <v>360</v>
      </c>
      <c r="D87" s="436" t="s">
        <v>464</v>
      </c>
      <c r="E87" s="428"/>
      <c r="F87" s="428" t="s">
        <v>361</v>
      </c>
      <c r="G87" s="431" t="s">
        <v>1125</v>
      </c>
      <c r="H87" s="428">
        <v>2808.8</v>
      </c>
      <c r="I87" s="428">
        <v>2000</v>
      </c>
      <c r="J87" s="428">
        <v>808.8</v>
      </c>
      <c r="K87" s="628"/>
      <c r="L87" s="569"/>
      <c r="M87" s="479"/>
      <c r="N87" s="429" t="s">
        <v>1126</v>
      </c>
      <c r="O87" s="479">
        <v>1500</v>
      </c>
      <c r="P87" s="479">
        <v>1000</v>
      </c>
      <c r="Q87" s="479">
        <v>500</v>
      </c>
      <c r="R87" s="479"/>
      <c r="S87" s="479"/>
      <c r="T87" s="479"/>
      <c r="U87" s="431" t="s">
        <v>1126</v>
      </c>
      <c r="V87" s="479">
        <v>1500</v>
      </c>
      <c r="W87" s="479">
        <v>1000</v>
      </c>
      <c r="X87" s="479">
        <v>500</v>
      </c>
      <c r="Y87" s="479"/>
      <c r="Z87" s="479"/>
      <c r="AA87" s="479"/>
      <c r="AB87" s="479"/>
      <c r="AC87" s="479"/>
    </row>
    <row r="88" spans="1:29" ht="14.25">
      <c r="A88" s="500" t="s">
        <v>526</v>
      </c>
      <c r="B88" s="516" t="s">
        <v>435</v>
      </c>
      <c r="C88" s="428" t="s">
        <v>360</v>
      </c>
      <c r="D88" s="436" t="s">
        <v>464</v>
      </c>
      <c r="E88" s="515"/>
      <c r="F88" s="428" t="s">
        <v>361</v>
      </c>
      <c r="G88" s="431" t="s">
        <v>1127</v>
      </c>
      <c r="H88" s="428">
        <v>8</v>
      </c>
      <c r="I88" s="428">
        <v>6</v>
      </c>
      <c r="J88" s="428">
        <v>2</v>
      </c>
      <c r="K88" s="628"/>
      <c r="L88" s="569"/>
      <c r="M88" s="479"/>
      <c r="N88" s="429" t="s">
        <v>1128</v>
      </c>
      <c r="O88" s="479">
        <v>10</v>
      </c>
      <c r="P88" s="479">
        <v>6</v>
      </c>
      <c r="Q88" s="479">
        <v>4</v>
      </c>
      <c r="R88" s="479"/>
      <c r="S88" s="479"/>
      <c r="T88" s="479"/>
      <c r="U88" s="431" t="s">
        <v>1128</v>
      </c>
      <c r="V88" s="479">
        <v>10</v>
      </c>
      <c r="W88" s="479">
        <v>6</v>
      </c>
      <c r="X88" s="479">
        <v>4</v>
      </c>
      <c r="Y88" s="479"/>
      <c r="Z88" s="479"/>
      <c r="AA88" s="638"/>
      <c r="AB88" s="479"/>
      <c r="AC88" s="479"/>
    </row>
    <row r="89" spans="1:29" ht="14.25">
      <c r="A89" s="500" t="s">
        <v>528</v>
      </c>
      <c r="B89" s="516" t="s">
        <v>231</v>
      </c>
      <c r="C89" s="428" t="s">
        <v>360</v>
      </c>
      <c r="D89" s="436" t="s">
        <v>464</v>
      </c>
      <c r="E89" s="515"/>
      <c r="F89" s="428" t="s">
        <v>361</v>
      </c>
      <c r="G89" s="431" t="s">
        <v>1129</v>
      </c>
      <c r="H89" s="428">
        <v>4900</v>
      </c>
      <c r="I89" s="428">
        <v>4320</v>
      </c>
      <c r="J89" s="428">
        <v>580</v>
      </c>
      <c r="K89" s="628"/>
      <c r="L89" s="569"/>
      <c r="M89" s="479"/>
      <c r="N89" s="429" t="s">
        <v>1130</v>
      </c>
      <c r="O89" s="479">
        <v>3000</v>
      </c>
      <c r="P89" s="479">
        <v>2000</v>
      </c>
      <c r="Q89" s="479">
        <v>1000</v>
      </c>
      <c r="R89" s="479"/>
      <c r="S89" s="479"/>
      <c r="T89" s="479"/>
      <c r="U89" s="431" t="s">
        <v>1130</v>
      </c>
      <c r="V89" s="479">
        <v>2500</v>
      </c>
      <c r="W89" s="479">
        <v>2000</v>
      </c>
      <c r="X89" s="479">
        <v>500</v>
      </c>
      <c r="Y89" s="479"/>
      <c r="Z89" s="479"/>
      <c r="AA89" s="638"/>
      <c r="AB89" s="479"/>
      <c r="AC89" s="479"/>
    </row>
    <row r="90" spans="1:29" ht="14.25">
      <c r="A90" s="500" t="s">
        <v>530</v>
      </c>
      <c r="B90" s="516" t="s">
        <v>435</v>
      </c>
      <c r="C90" s="428" t="s">
        <v>360</v>
      </c>
      <c r="D90" s="436" t="s">
        <v>464</v>
      </c>
      <c r="E90" s="515"/>
      <c r="F90" s="428" t="s">
        <v>361</v>
      </c>
      <c r="G90" s="431" t="s">
        <v>1131</v>
      </c>
      <c r="H90" s="428">
        <v>600</v>
      </c>
      <c r="I90" s="428">
        <v>400</v>
      </c>
      <c r="J90" s="428">
        <v>200</v>
      </c>
      <c r="K90" s="628"/>
      <c r="L90" s="569"/>
      <c r="M90" s="479"/>
      <c r="N90" s="429" t="s">
        <v>1131</v>
      </c>
      <c r="O90" s="479">
        <v>600</v>
      </c>
      <c r="P90" s="479">
        <v>300</v>
      </c>
      <c r="Q90" s="479">
        <v>300</v>
      </c>
      <c r="R90" s="479"/>
      <c r="S90" s="479"/>
      <c r="T90" s="479"/>
      <c r="U90" s="431" t="s">
        <v>1132</v>
      </c>
      <c r="V90" s="479">
        <v>600</v>
      </c>
      <c r="W90" s="479">
        <v>300</v>
      </c>
      <c r="X90" s="479">
        <v>300</v>
      </c>
      <c r="Y90" s="479"/>
      <c r="Z90" s="479"/>
      <c r="AA90" s="638"/>
      <c r="AB90" s="479"/>
      <c r="AC90" s="479"/>
    </row>
    <row r="91" spans="1:29" ht="14.25">
      <c r="A91" s="500" t="s">
        <v>532</v>
      </c>
      <c r="B91" s="516" t="s">
        <v>64</v>
      </c>
      <c r="C91" s="428" t="s">
        <v>360</v>
      </c>
      <c r="D91" s="436" t="s">
        <v>464</v>
      </c>
      <c r="E91" s="515"/>
      <c r="F91" s="428" t="s">
        <v>361</v>
      </c>
      <c r="G91" s="431" t="s">
        <v>533</v>
      </c>
      <c r="H91" s="428">
        <v>6000</v>
      </c>
      <c r="I91" s="428">
        <v>4000</v>
      </c>
      <c r="J91" s="428">
        <v>2000</v>
      </c>
      <c r="K91" s="628"/>
      <c r="L91" s="569"/>
      <c r="M91" s="479"/>
      <c r="N91" s="429"/>
      <c r="O91" s="479"/>
      <c r="P91" s="479"/>
      <c r="Q91" s="479"/>
      <c r="R91" s="479"/>
      <c r="S91" s="479"/>
      <c r="T91" s="479"/>
      <c r="U91" s="431"/>
      <c r="V91" s="479"/>
      <c r="W91" s="479"/>
      <c r="X91" s="479"/>
      <c r="Y91" s="479"/>
      <c r="Z91" s="479"/>
      <c r="AA91" s="638"/>
      <c r="AB91" s="479"/>
      <c r="AC91" s="479"/>
    </row>
    <row r="92" spans="1:29" ht="14.25">
      <c r="A92" s="500" t="s">
        <v>534</v>
      </c>
      <c r="B92" s="516" t="s">
        <v>64</v>
      </c>
      <c r="C92" s="428" t="s">
        <v>360</v>
      </c>
      <c r="D92" s="436" t="s">
        <v>464</v>
      </c>
      <c r="E92" s="515"/>
      <c r="F92" s="428" t="s">
        <v>361</v>
      </c>
      <c r="G92" s="431"/>
      <c r="H92" s="428"/>
      <c r="I92" s="428"/>
      <c r="J92" s="428"/>
      <c r="K92" s="628"/>
      <c r="L92" s="569"/>
      <c r="M92" s="479"/>
      <c r="N92" s="429" t="s">
        <v>535</v>
      </c>
      <c r="O92" s="428">
        <v>8000</v>
      </c>
      <c r="P92" s="428">
        <v>5000</v>
      </c>
      <c r="Q92" s="428">
        <v>3000</v>
      </c>
      <c r="R92" s="479"/>
      <c r="S92" s="479"/>
      <c r="T92" s="479"/>
      <c r="U92" s="431"/>
      <c r="V92" s="479"/>
      <c r="W92" s="479"/>
      <c r="X92" s="479"/>
      <c r="Y92" s="479"/>
      <c r="Z92" s="479"/>
      <c r="AA92" s="638"/>
      <c r="AB92" s="479"/>
      <c r="AC92" s="479"/>
    </row>
    <row r="93" spans="1:29" ht="14.25">
      <c r="A93" s="523" t="s">
        <v>536</v>
      </c>
      <c r="B93" s="479"/>
      <c r="C93" s="428" t="s">
        <v>360</v>
      </c>
      <c r="D93" s="436" t="s">
        <v>464</v>
      </c>
      <c r="E93" s="628"/>
      <c r="F93" s="524" t="s">
        <v>361</v>
      </c>
      <c r="G93" s="431" t="s">
        <v>537</v>
      </c>
      <c r="H93" s="526">
        <v>7000</v>
      </c>
      <c r="I93" s="501">
        <v>3000</v>
      </c>
      <c r="J93" s="501"/>
      <c r="K93" s="501">
        <v>4000</v>
      </c>
      <c r="L93" s="569"/>
      <c r="M93" s="479"/>
      <c r="N93" s="429"/>
      <c r="O93" s="479"/>
      <c r="P93" s="479"/>
      <c r="Q93" s="479"/>
      <c r="R93" s="479"/>
      <c r="S93" s="479"/>
      <c r="T93" s="479"/>
      <c r="U93" s="431"/>
      <c r="V93" s="479"/>
      <c r="W93" s="479"/>
      <c r="X93" s="479"/>
      <c r="Y93" s="479"/>
      <c r="Z93" s="479"/>
      <c r="AA93" s="638"/>
      <c r="AB93" s="479"/>
      <c r="AC93" s="479"/>
    </row>
    <row r="94" spans="1:29" ht="14.25">
      <c r="A94" s="523" t="s">
        <v>538</v>
      </c>
      <c r="B94" s="137" t="s">
        <v>10</v>
      </c>
      <c r="C94" s="428" t="s">
        <v>360</v>
      </c>
      <c r="D94" s="436" t="s">
        <v>464</v>
      </c>
      <c r="E94" s="523"/>
      <c r="F94" s="524" t="s">
        <v>361</v>
      </c>
      <c r="G94" s="523"/>
      <c r="H94" s="525"/>
      <c r="I94" s="501"/>
      <c r="J94" s="501"/>
      <c r="K94" s="501"/>
      <c r="L94" s="569"/>
      <c r="M94" s="479"/>
      <c r="N94" s="574" t="s">
        <v>539</v>
      </c>
      <c r="O94" s="525">
        <v>19600</v>
      </c>
      <c r="P94" s="501">
        <v>10000</v>
      </c>
      <c r="Q94" s="501"/>
      <c r="R94" s="501">
        <v>9600</v>
      </c>
      <c r="S94" s="479"/>
      <c r="T94" s="479"/>
      <c r="U94" s="523"/>
      <c r="V94" s="479"/>
      <c r="W94" s="479"/>
      <c r="X94" s="479"/>
      <c r="Y94" s="479"/>
      <c r="Z94" s="479"/>
      <c r="AA94" s="638"/>
      <c r="AB94" s="479"/>
      <c r="AC94" s="479"/>
    </row>
    <row r="95" spans="1:29" s="242" customFormat="1" ht="14.25">
      <c r="A95" s="623" t="s">
        <v>540</v>
      </c>
      <c r="B95" s="444"/>
      <c r="C95" s="467"/>
      <c r="D95" s="467"/>
      <c r="E95" s="467"/>
      <c r="F95" s="467"/>
      <c r="G95" s="648"/>
      <c r="H95" s="472"/>
      <c r="I95" s="444"/>
      <c r="J95" s="472"/>
      <c r="K95" s="472"/>
      <c r="L95" s="472"/>
      <c r="M95" s="444"/>
      <c r="N95" s="625"/>
      <c r="O95" s="444"/>
      <c r="P95" s="444"/>
      <c r="Q95" s="467"/>
      <c r="R95" s="444"/>
      <c r="S95" s="444"/>
      <c r="T95" s="444"/>
      <c r="U95" s="467"/>
      <c r="V95" s="444"/>
      <c r="W95" s="444"/>
      <c r="X95" s="444"/>
      <c r="Y95" s="444"/>
      <c r="Z95" s="444"/>
      <c r="AA95" s="444"/>
      <c r="AB95" s="444"/>
      <c r="AC95" s="444"/>
    </row>
    <row r="96" spans="1:29" ht="14.25">
      <c r="A96" s="627" t="s">
        <v>1133</v>
      </c>
      <c r="B96" s="444"/>
      <c r="C96" s="444"/>
      <c r="D96" s="444"/>
      <c r="E96" s="444"/>
      <c r="F96" s="444"/>
      <c r="G96" s="467"/>
      <c r="H96" s="444">
        <f>SUM(H97:H119)</f>
        <v>120700</v>
      </c>
      <c r="I96" s="444"/>
      <c r="J96" s="444"/>
      <c r="K96" s="444"/>
      <c r="L96" s="444"/>
      <c r="M96" s="444"/>
      <c r="N96" s="625"/>
      <c r="O96" s="444">
        <f>SUM(O97:O119)</f>
        <v>135000</v>
      </c>
      <c r="P96" s="444"/>
      <c r="Q96" s="444"/>
      <c r="R96" s="444"/>
      <c r="S96" s="444"/>
      <c r="T96" s="444"/>
      <c r="U96" s="467"/>
      <c r="V96" s="444">
        <f>SUM(V97:V119)</f>
        <v>124200</v>
      </c>
      <c r="W96" s="444"/>
      <c r="X96" s="444"/>
      <c r="Y96" s="444"/>
      <c r="Z96" s="444"/>
      <c r="AA96" s="444"/>
      <c r="AB96" s="444"/>
      <c r="AC96" s="479"/>
    </row>
    <row r="97" spans="1:29" ht="38.25" customHeight="1">
      <c r="A97" s="500" t="s">
        <v>542</v>
      </c>
      <c r="B97" s="502" t="s">
        <v>543</v>
      </c>
      <c r="C97" s="501" t="s">
        <v>436</v>
      </c>
      <c r="D97" s="529" t="s">
        <v>407</v>
      </c>
      <c r="E97" s="501">
        <v>3</v>
      </c>
      <c r="F97" s="501" t="s">
        <v>387</v>
      </c>
      <c r="G97" s="503" t="s">
        <v>1134</v>
      </c>
      <c r="H97" s="501">
        <v>200</v>
      </c>
      <c r="I97" s="501">
        <v>100</v>
      </c>
      <c r="J97" s="501">
        <v>50</v>
      </c>
      <c r="K97" s="501">
        <v>30</v>
      </c>
      <c r="L97" s="501">
        <v>20</v>
      </c>
      <c r="M97" s="569"/>
      <c r="N97" s="495" t="s">
        <v>1134</v>
      </c>
      <c r="O97" s="479">
        <v>200</v>
      </c>
      <c r="P97" s="479">
        <v>100</v>
      </c>
      <c r="Q97" s="479">
        <v>50</v>
      </c>
      <c r="R97" s="479">
        <v>30</v>
      </c>
      <c r="S97" s="479">
        <v>20</v>
      </c>
      <c r="T97" s="479"/>
      <c r="U97" s="430" t="s">
        <v>1135</v>
      </c>
      <c r="V97" s="479">
        <v>200</v>
      </c>
      <c r="W97" s="479">
        <v>100</v>
      </c>
      <c r="X97" s="479">
        <v>50</v>
      </c>
      <c r="Y97" s="479">
        <v>30</v>
      </c>
      <c r="Z97" s="479">
        <v>20</v>
      </c>
      <c r="AA97" s="479"/>
      <c r="AB97" s="479"/>
      <c r="AC97" s="479"/>
    </row>
    <row r="98" spans="1:29" ht="14.25">
      <c r="A98" s="500" t="s">
        <v>546</v>
      </c>
      <c r="B98" s="502" t="s">
        <v>543</v>
      </c>
      <c r="C98" s="501" t="s">
        <v>436</v>
      </c>
      <c r="D98" s="529" t="s">
        <v>407</v>
      </c>
      <c r="E98" s="501">
        <v>0.2</v>
      </c>
      <c r="F98" s="501" t="s">
        <v>361</v>
      </c>
      <c r="G98" s="503" t="s">
        <v>1136</v>
      </c>
      <c r="H98" s="501">
        <v>100</v>
      </c>
      <c r="I98" s="501">
        <v>60</v>
      </c>
      <c r="J98" s="501">
        <v>20</v>
      </c>
      <c r="K98" s="501">
        <v>10</v>
      </c>
      <c r="L98" s="501">
        <v>10</v>
      </c>
      <c r="M98" s="569"/>
      <c r="N98" s="495" t="s">
        <v>1136</v>
      </c>
      <c r="O98" s="479">
        <v>100</v>
      </c>
      <c r="P98" s="479">
        <v>60</v>
      </c>
      <c r="Q98" s="479">
        <v>20</v>
      </c>
      <c r="R98" s="479">
        <v>10</v>
      </c>
      <c r="S98" s="479">
        <v>10</v>
      </c>
      <c r="T98" s="479"/>
      <c r="U98" s="430" t="s">
        <v>1136</v>
      </c>
      <c r="V98" s="479">
        <v>100</v>
      </c>
      <c r="W98" s="479">
        <v>60</v>
      </c>
      <c r="X98" s="479">
        <v>20</v>
      </c>
      <c r="Y98" s="479">
        <v>10</v>
      </c>
      <c r="Z98" s="479">
        <v>10</v>
      </c>
      <c r="AA98" s="479"/>
      <c r="AB98" s="479"/>
      <c r="AC98" s="479"/>
    </row>
    <row r="99" spans="1:29" ht="14.25">
      <c r="A99" s="500" t="s">
        <v>549</v>
      </c>
      <c r="B99" s="502"/>
      <c r="C99" s="501" t="s">
        <v>436</v>
      </c>
      <c r="D99" s="529" t="s">
        <v>407</v>
      </c>
      <c r="E99" s="501"/>
      <c r="F99" s="501" t="s">
        <v>361</v>
      </c>
      <c r="G99" s="503" t="s">
        <v>550</v>
      </c>
      <c r="H99" s="501">
        <v>900</v>
      </c>
      <c r="I99" s="501">
        <v>540</v>
      </c>
      <c r="J99" s="501">
        <v>180</v>
      </c>
      <c r="K99" s="501">
        <v>90</v>
      </c>
      <c r="L99" s="501">
        <v>45</v>
      </c>
      <c r="M99" s="569">
        <v>45</v>
      </c>
      <c r="N99" s="495"/>
      <c r="O99" s="479">
        <v>450</v>
      </c>
      <c r="P99" s="479">
        <v>270</v>
      </c>
      <c r="Q99" s="479">
        <v>90</v>
      </c>
      <c r="R99" s="479">
        <v>45</v>
      </c>
      <c r="S99" s="479">
        <v>22.5</v>
      </c>
      <c r="T99" s="479">
        <v>22.5</v>
      </c>
      <c r="U99" s="430"/>
      <c r="V99" s="479">
        <v>450</v>
      </c>
      <c r="W99" s="479">
        <v>270</v>
      </c>
      <c r="X99" s="479">
        <v>90</v>
      </c>
      <c r="Y99" s="479">
        <v>45</v>
      </c>
      <c r="Z99" s="479">
        <v>22.5</v>
      </c>
      <c r="AA99" s="479">
        <v>22.5</v>
      </c>
      <c r="AB99" s="479"/>
      <c r="AC99" s="479"/>
    </row>
    <row r="100" spans="1:29" ht="76.5" customHeight="1">
      <c r="A100" s="500" t="s">
        <v>552</v>
      </c>
      <c r="B100" s="502" t="s">
        <v>543</v>
      </c>
      <c r="C100" s="501" t="s">
        <v>436</v>
      </c>
      <c r="D100" s="529" t="s">
        <v>407</v>
      </c>
      <c r="E100" s="501"/>
      <c r="F100" s="501" t="s">
        <v>361</v>
      </c>
      <c r="G100" s="503" t="s">
        <v>1137</v>
      </c>
      <c r="H100" s="501">
        <v>400</v>
      </c>
      <c r="I100" s="501">
        <v>300</v>
      </c>
      <c r="J100" s="501">
        <v>60</v>
      </c>
      <c r="K100" s="501">
        <v>40</v>
      </c>
      <c r="L100" s="501">
        <v>0</v>
      </c>
      <c r="M100" s="569">
        <v>0</v>
      </c>
      <c r="N100" s="495" t="s">
        <v>1138</v>
      </c>
      <c r="O100" s="479">
        <v>400</v>
      </c>
      <c r="P100" s="479">
        <v>300</v>
      </c>
      <c r="Q100" s="479">
        <v>60</v>
      </c>
      <c r="R100" s="479">
        <v>40</v>
      </c>
      <c r="S100" s="479">
        <v>0</v>
      </c>
      <c r="T100" s="479">
        <v>0</v>
      </c>
      <c r="U100" s="430" t="s">
        <v>1139</v>
      </c>
      <c r="V100" s="479">
        <v>400</v>
      </c>
      <c r="W100" s="479">
        <v>300</v>
      </c>
      <c r="X100" s="479">
        <v>60</v>
      </c>
      <c r="Y100" s="479">
        <v>40</v>
      </c>
      <c r="Z100" s="479">
        <v>0</v>
      </c>
      <c r="AA100" s="479">
        <v>0</v>
      </c>
      <c r="AB100" s="479" t="s">
        <v>53</v>
      </c>
      <c r="AC100" s="479"/>
    </row>
    <row r="101" spans="1:29" ht="24">
      <c r="A101" s="500" t="s">
        <v>555</v>
      </c>
      <c r="B101" s="502" t="s">
        <v>10</v>
      </c>
      <c r="C101" s="501" t="s">
        <v>436</v>
      </c>
      <c r="D101" s="529" t="s">
        <v>407</v>
      </c>
      <c r="E101" s="501"/>
      <c r="F101" s="501" t="s">
        <v>361</v>
      </c>
      <c r="G101" s="503" t="s">
        <v>1140</v>
      </c>
      <c r="H101" s="501">
        <v>700</v>
      </c>
      <c r="I101" s="501">
        <v>400</v>
      </c>
      <c r="J101" s="501">
        <v>200</v>
      </c>
      <c r="K101" s="501">
        <v>100</v>
      </c>
      <c r="L101" s="501">
        <v>0</v>
      </c>
      <c r="M101" s="569">
        <v>0</v>
      </c>
      <c r="N101" s="495" t="s">
        <v>1141</v>
      </c>
      <c r="O101" s="479">
        <v>700</v>
      </c>
      <c r="P101" s="479">
        <v>400</v>
      </c>
      <c r="Q101" s="479">
        <v>200</v>
      </c>
      <c r="R101" s="479">
        <v>100</v>
      </c>
      <c r="S101" s="479">
        <v>0</v>
      </c>
      <c r="T101" s="479">
        <v>0</v>
      </c>
      <c r="U101" s="430" t="s">
        <v>1142</v>
      </c>
      <c r="V101" s="479">
        <v>700</v>
      </c>
      <c r="W101" s="479">
        <v>400</v>
      </c>
      <c r="X101" s="479">
        <v>200</v>
      </c>
      <c r="Y101" s="479">
        <v>100</v>
      </c>
      <c r="Z101" s="479">
        <v>0</v>
      </c>
      <c r="AA101" s="479">
        <v>0</v>
      </c>
      <c r="AB101" s="479" t="s">
        <v>53</v>
      </c>
      <c r="AC101" s="479"/>
    </row>
    <row r="102" spans="1:29" ht="24">
      <c r="A102" s="500" t="s">
        <v>557</v>
      </c>
      <c r="B102" s="502" t="s">
        <v>10</v>
      </c>
      <c r="C102" s="501" t="s">
        <v>436</v>
      </c>
      <c r="D102" s="529" t="s">
        <v>407</v>
      </c>
      <c r="E102" s="501"/>
      <c r="F102" s="501" t="s">
        <v>361</v>
      </c>
      <c r="G102" s="503" t="s">
        <v>1143</v>
      </c>
      <c r="H102" s="501">
        <v>800</v>
      </c>
      <c r="I102" s="501">
        <v>500</v>
      </c>
      <c r="J102" s="501">
        <v>200</v>
      </c>
      <c r="K102" s="501">
        <v>100</v>
      </c>
      <c r="L102" s="501">
        <v>0</v>
      </c>
      <c r="M102" s="569">
        <v>0</v>
      </c>
      <c r="N102" s="495" t="s">
        <v>1144</v>
      </c>
      <c r="O102" s="479">
        <v>800</v>
      </c>
      <c r="P102" s="479">
        <v>500</v>
      </c>
      <c r="Q102" s="479">
        <v>200</v>
      </c>
      <c r="R102" s="479">
        <v>100</v>
      </c>
      <c r="S102" s="479">
        <v>0</v>
      </c>
      <c r="T102" s="479">
        <v>0</v>
      </c>
      <c r="U102" s="430" t="s">
        <v>1145</v>
      </c>
      <c r="V102" s="479">
        <v>800</v>
      </c>
      <c r="W102" s="479">
        <v>500</v>
      </c>
      <c r="X102" s="479">
        <v>200</v>
      </c>
      <c r="Y102" s="479">
        <v>100</v>
      </c>
      <c r="Z102" s="479">
        <v>0</v>
      </c>
      <c r="AA102" s="479">
        <v>0</v>
      </c>
      <c r="AB102" s="479" t="s">
        <v>53</v>
      </c>
      <c r="AC102" s="479"/>
    </row>
    <row r="103" spans="1:29" ht="24">
      <c r="A103" s="500" t="s">
        <v>559</v>
      </c>
      <c r="B103" s="502" t="s">
        <v>543</v>
      </c>
      <c r="C103" s="501" t="s">
        <v>436</v>
      </c>
      <c r="D103" s="529" t="s">
        <v>407</v>
      </c>
      <c r="E103" s="501"/>
      <c r="F103" s="501" t="s">
        <v>361</v>
      </c>
      <c r="G103" s="503"/>
      <c r="H103" s="501"/>
      <c r="I103" s="501"/>
      <c r="J103" s="501"/>
      <c r="K103" s="501"/>
      <c r="L103" s="501"/>
      <c r="M103" s="569"/>
      <c r="N103" s="495" t="s">
        <v>1146</v>
      </c>
      <c r="O103" s="479">
        <v>350</v>
      </c>
      <c r="P103" s="479">
        <v>250</v>
      </c>
      <c r="Q103" s="479">
        <v>50</v>
      </c>
      <c r="R103" s="479">
        <v>25</v>
      </c>
      <c r="S103" s="479">
        <v>25</v>
      </c>
      <c r="T103" s="479"/>
      <c r="U103" s="430" t="s">
        <v>1146</v>
      </c>
      <c r="V103" s="479">
        <v>350</v>
      </c>
      <c r="W103" s="479">
        <v>250</v>
      </c>
      <c r="X103" s="479">
        <v>50</v>
      </c>
      <c r="Y103" s="479">
        <v>25</v>
      </c>
      <c r="Z103" s="479">
        <v>25</v>
      </c>
      <c r="AA103" s="479"/>
      <c r="AB103" s="479" t="s">
        <v>1108</v>
      </c>
      <c r="AC103" s="479"/>
    </row>
    <row r="104" spans="1:29" ht="76.5" customHeight="1">
      <c r="A104" s="500" t="s">
        <v>561</v>
      </c>
      <c r="B104" s="502" t="s">
        <v>543</v>
      </c>
      <c r="C104" s="501" t="s">
        <v>436</v>
      </c>
      <c r="D104" s="529" t="s">
        <v>407</v>
      </c>
      <c r="E104" s="501"/>
      <c r="F104" s="501" t="s">
        <v>361</v>
      </c>
      <c r="G104" s="503" t="s">
        <v>1147</v>
      </c>
      <c r="H104" s="501">
        <v>4000</v>
      </c>
      <c r="I104" s="501">
        <v>2500</v>
      </c>
      <c r="J104" s="501">
        <v>750</v>
      </c>
      <c r="K104" s="501">
        <v>250</v>
      </c>
      <c r="L104" s="501">
        <v>250</v>
      </c>
      <c r="M104" s="569">
        <v>250</v>
      </c>
      <c r="N104" s="495" t="s">
        <v>1147</v>
      </c>
      <c r="O104" s="479">
        <v>4000</v>
      </c>
      <c r="P104" s="479">
        <v>2500</v>
      </c>
      <c r="Q104" s="479">
        <v>750</v>
      </c>
      <c r="R104" s="479">
        <v>250</v>
      </c>
      <c r="S104" s="479">
        <v>250</v>
      </c>
      <c r="T104" s="479">
        <v>250</v>
      </c>
      <c r="U104" s="430"/>
      <c r="V104" s="479"/>
      <c r="W104" s="479"/>
      <c r="X104" s="479"/>
      <c r="Y104" s="479"/>
      <c r="Z104" s="479"/>
      <c r="AA104" s="479"/>
      <c r="AB104" s="479" t="s">
        <v>1108</v>
      </c>
      <c r="AC104" s="479"/>
    </row>
    <row r="105" spans="1:29" ht="36">
      <c r="A105" s="500" t="s">
        <v>564</v>
      </c>
      <c r="B105" s="502"/>
      <c r="C105" s="501" t="s">
        <v>436</v>
      </c>
      <c r="D105" s="529" t="s">
        <v>407</v>
      </c>
      <c r="E105" s="501"/>
      <c r="F105" s="501" t="s">
        <v>361</v>
      </c>
      <c r="G105" s="503"/>
      <c r="H105" s="501"/>
      <c r="I105" s="501"/>
      <c r="J105" s="501"/>
      <c r="K105" s="501"/>
      <c r="L105" s="501"/>
      <c r="M105" s="569"/>
      <c r="N105" s="495" t="s">
        <v>566</v>
      </c>
      <c r="O105" s="479">
        <v>2500</v>
      </c>
      <c r="P105" s="479">
        <v>1000</v>
      </c>
      <c r="Q105" s="430">
        <v>500</v>
      </c>
      <c r="R105" s="479">
        <v>250</v>
      </c>
      <c r="S105" s="430">
        <v>250</v>
      </c>
      <c r="T105" s="430">
        <v>250</v>
      </c>
      <c r="U105" s="430" t="s">
        <v>566</v>
      </c>
      <c r="V105" s="479">
        <v>2500</v>
      </c>
      <c r="W105" s="479">
        <v>1000</v>
      </c>
      <c r="X105" s="479">
        <v>500</v>
      </c>
      <c r="Y105" s="479">
        <v>250</v>
      </c>
      <c r="Z105" s="479">
        <v>250</v>
      </c>
      <c r="AA105" s="479">
        <v>250</v>
      </c>
      <c r="AB105" s="479" t="s">
        <v>1108</v>
      </c>
      <c r="AC105" s="479"/>
    </row>
    <row r="106" spans="1:29" ht="14.25">
      <c r="A106" s="500" t="s">
        <v>567</v>
      </c>
      <c r="B106" s="502" t="s">
        <v>543</v>
      </c>
      <c r="C106" s="501" t="s">
        <v>436</v>
      </c>
      <c r="D106" s="529" t="s">
        <v>407</v>
      </c>
      <c r="E106" s="501"/>
      <c r="F106" s="501" t="s">
        <v>361</v>
      </c>
      <c r="G106" s="503" t="s">
        <v>1148</v>
      </c>
      <c r="H106" s="501">
        <v>10000</v>
      </c>
      <c r="I106" s="501">
        <v>7000</v>
      </c>
      <c r="J106" s="501">
        <v>2000</v>
      </c>
      <c r="K106" s="501">
        <v>700</v>
      </c>
      <c r="L106" s="501">
        <v>100</v>
      </c>
      <c r="M106" s="446">
        <v>200</v>
      </c>
      <c r="N106" s="495" t="s">
        <v>1148</v>
      </c>
      <c r="O106" s="479">
        <v>10000</v>
      </c>
      <c r="P106" s="479">
        <v>7000</v>
      </c>
      <c r="Q106" s="430">
        <v>2000</v>
      </c>
      <c r="R106" s="479">
        <v>700</v>
      </c>
      <c r="S106" s="430">
        <v>100</v>
      </c>
      <c r="T106" s="430">
        <v>200</v>
      </c>
      <c r="U106" s="430" t="s">
        <v>1148</v>
      </c>
      <c r="V106" s="479">
        <v>10000</v>
      </c>
      <c r="W106" s="479">
        <v>7000</v>
      </c>
      <c r="X106" s="479">
        <v>2000</v>
      </c>
      <c r="Y106" s="479">
        <v>700</v>
      </c>
      <c r="Z106" s="479">
        <v>100</v>
      </c>
      <c r="AA106" s="479">
        <v>200</v>
      </c>
      <c r="AB106" s="479"/>
      <c r="AC106" s="479"/>
    </row>
    <row r="107" spans="1:29" ht="14.25">
      <c r="A107" s="500" t="s">
        <v>570</v>
      </c>
      <c r="B107" s="502" t="s">
        <v>543</v>
      </c>
      <c r="C107" s="501" t="s">
        <v>436</v>
      </c>
      <c r="D107" s="529" t="s">
        <v>407</v>
      </c>
      <c r="E107" s="501"/>
      <c r="F107" s="501" t="s">
        <v>361</v>
      </c>
      <c r="G107" s="503" t="s">
        <v>1149</v>
      </c>
      <c r="H107" s="501">
        <v>4000</v>
      </c>
      <c r="I107" s="501">
        <v>2000</v>
      </c>
      <c r="J107" s="501">
        <v>700</v>
      </c>
      <c r="K107" s="501">
        <v>300</v>
      </c>
      <c r="L107" s="501">
        <v>500</v>
      </c>
      <c r="M107" s="446">
        <v>500</v>
      </c>
      <c r="N107" s="495" t="s">
        <v>1149</v>
      </c>
      <c r="O107" s="479">
        <v>4000</v>
      </c>
      <c r="P107" s="479">
        <v>2000</v>
      </c>
      <c r="Q107" s="430">
        <v>700</v>
      </c>
      <c r="R107" s="479">
        <v>300</v>
      </c>
      <c r="S107" s="430">
        <v>500</v>
      </c>
      <c r="T107" s="430">
        <v>500</v>
      </c>
      <c r="U107" s="430" t="s">
        <v>1149</v>
      </c>
      <c r="V107" s="479">
        <v>4000</v>
      </c>
      <c r="W107" s="479">
        <v>2000</v>
      </c>
      <c r="X107" s="479">
        <v>700</v>
      </c>
      <c r="Y107" s="479">
        <v>300</v>
      </c>
      <c r="Z107" s="479">
        <v>500</v>
      </c>
      <c r="AA107" s="479">
        <v>500</v>
      </c>
      <c r="AB107" s="479"/>
      <c r="AC107" s="479"/>
    </row>
    <row r="108" spans="1:29" ht="24">
      <c r="A108" s="500" t="s">
        <v>573</v>
      </c>
      <c r="B108" s="502" t="s">
        <v>543</v>
      </c>
      <c r="C108" s="501" t="s">
        <v>436</v>
      </c>
      <c r="D108" s="529" t="s">
        <v>407</v>
      </c>
      <c r="E108" s="501"/>
      <c r="F108" s="531" t="s">
        <v>372</v>
      </c>
      <c r="G108" s="503" t="s">
        <v>1150</v>
      </c>
      <c r="H108" s="501">
        <v>5000</v>
      </c>
      <c r="I108" s="501">
        <v>3000</v>
      </c>
      <c r="J108" s="501">
        <v>1000</v>
      </c>
      <c r="K108" s="501">
        <v>500</v>
      </c>
      <c r="L108" s="501">
        <v>250</v>
      </c>
      <c r="M108" s="569">
        <v>250</v>
      </c>
      <c r="N108" s="495" t="s">
        <v>1150</v>
      </c>
      <c r="O108" s="479">
        <v>5000</v>
      </c>
      <c r="P108" s="479">
        <v>3000</v>
      </c>
      <c r="Q108" s="430">
        <v>1000</v>
      </c>
      <c r="R108" s="479">
        <v>500</v>
      </c>
      <c r="S108" s="430">
        <v>250</v>
      </c>
      <c r="T108" s="430">
        <v>250</v>
      </c>
      <c r="U108" s="430"/>
      <c r="V108" s="479"/>
      <c r="W108" s="479"/>
      <c r="X108" s="479"/>
      <c r="Y108" s="479"/>
      <c r="Z108" s="479"/>
      <c r="AA108" s="479"/>
      <c r="AB108" s="479"/>
      <c r="AC108" s="479"/>
    </row>
    <row r="109" spans="1:29" ht="14.25">
      <c r="A109" s="500" t="s">
        <v>576</v>
      </c>
      <c r="B109" s="502" t="s">
        <v>543</v>
      </c>
      <c r="C109" s="501" t="s">
        <v>332</v>
      </c>
      <c r="D109" s="529" t="s">
        <v>407</v>
      </c>
      <c r="E109" s="501"/>
      <c r="F109" s="501" t="s">
        <v>361</v>
      </c>
      <c r="G109" s="503" t="s">
        <v>1151</v>
      </c>
      <c r="H109" s="501">
        <v>500</v>
      </c>
      <c r="I109" s="501"/>
      <c r="J109" s="501">
        <v>400</v>
      </c>
      <c r="K109" s="501">
        <v>100</v>
      </c>
      <c r="L109" s="501"/>
      <c r="M109" s="569"/>
      <c r="N109" s="495" t="s">
        <v>1152</v>
      </c>
      <c r="O109" s="479">
        <v>1000</v>
      </c>
      <c r="P109" s="479"/>
      <c r="Q109" s="430">
        <v>800</v>
      </c>
      <c r="R109" s="479">
        <v>200</v>
      </c>
      <c r="S109" s="430"/>
      <c r="T109" s="430"/>
      <c r="U109" s="430" t="s">
        <v>1152</v>
      </c>
      <c r="V109" s="479">
        <v>1000</v>
      </c>
      <c r="W109" s="479"/>
      <c r="X109" s="479">
        <v>800</v>
      </c>
      <c r="Y109" s="479">
        <v>200</v>
      </c>
      <c r="Z109" s="479"/>
      <c r="AA109" s="479"/>
      <c r="AB109" s="479"/>
      <c r="AC109" s="479"/>
    </row>
    <row r="110" spans="1:29" ht="14.25">
      <c r="A110" s="500" t="s">
        <v>579</v>
      </c>
      <c r="B110" s="502" t="s">
        <v>543</v>
      </c>
      <c r="C110" s="501" t="s">
        <v>436</v>
      </c>
      <c r="D110" s="529" t="s">
        <v>407</v>
      </c>
      <c r="E110" s="501"/>
      <c r="F110" s="501" t="s">
        <v>361</v>
      </c>
      <c r="G110" s="503" t="s">
        <v>571</v>
      </c>
      <c r="H110" s="501">
        <v>500</v>
      </c>
      <c r="I110" s="501"/>
      <c r="J110" s="501"/>
      <c r="K110" s="501"/>
      <c r="L110" s="501"/>
      <c r="M110" s="501">
        <v>500</v>
      </c>
      <c r="N110" s="509"/>
      <c r="O110" s="538"/>
      <c r="P110" s="538"/>
      <c r="Q110" s="628"/>
      <c r="R110" s="538"/>
      <c r="S110" s="628"/>
      <c r="T110" s="628"/>
      <c r="U110" s="605"/>
      <c r="V110" s="538"/>
      <c r="W110" s="538"/>
      <c r="X110" s="538"/>
      <c r="Y110" s="538"/>
      <c r="Z110" s="538"/>
      <c r="AA110" s="538"/>
      <c r="AB110" s="479"/>
      <c r="AC110" s="479"/>
    </row>
    <row r="111" spans="1:29" ht="14.25">
      <c r="A111" s="500" t="s">
        <v>580</v>
      </c>
      <c r="B111" s="502" t="s">
        <v>581</v>
      </c>
      <c r="C111" s="501" t="s">
        <v>332</v>
      </c>
      <c r="D111" s="529" t="s">
        <v>407</v>
      </c>
      <c r="E111" s="501"/>
      <c r="F111" s="501" t="s">
        <v>361</v>
      </c>
      <c r="G111" s="503" t="s">
        <v>582</v>
      </c>
      <c r="H111" s="501">
        <v>4000</v>
      </c>
      <c r="I111" s="501"/>
      <c r="J111" s="501">
        <v>3000</v>
      </c>
      <c r="K111" s="501">
        <v>700</v>
      </c>
      <c r="L111" s="501">
        <v>100</v>
      </c>
      <c r="M111" s="569">
        <v>200</v>
      </c>
      <c r="N111" s="495" t="s">
        <v>1153</v>
      </c>
      <c r="O111" s="479">
        <v>4000</v>
      </c>
      <c r="P111" s="479"/>
      <c r="Q111" s="430">
        <v>3000</v>
      </c>
      <c r="R111" s="479">
        <v>700</v>
      </c>
      <c r="S111" s="430">
        <v>100</v>
      </c>
      <c r="T111" s="430">
        <v>200</v>
      </c>
      <c r="U111" s="430" t="s">
        <v>1153</v>
      </c>
      <c r="V111" s="479">
        <v>4000</v>
      </c>
      <c r="W111" s="479"/>
      <c r="X111" s="479">
        <v>3000</v>
      </c>
      <c r="Y111" s="479">
        <v>700</v>
      </c>
      <c r="Z111" s="479">
        <v>100</v>
      </c>
      <c r="AA111" s="479">
        <v>200</v>
      </c>
      <c r="AB111" s="479"/>
      <c r="AC111" s="479"/>
    </row>
    <row r="112" spans="1:29" ht="24.75">
      <c r="A112" s="500" t="s">
        <v>584</v>
      </c>
      <c r="B112" s="516" t="s">
        <v>585</v>
      </c>
      <c r="C112" s="515" t="s">
        <v>332</v>
      </c>
      <c r="D112" s="529" t="s">
        <v>407</v>
      </c>
      <c r="E112" s="515"/>
      <c r="F112" s="515" t="s">
        <v>361</v>
      </c>
      <c r="G112" s="532" t="s">
        <v>1499</v>
      </c>
      <c r="H112" s="501">
        <v>48000</v>
      </c>
      <c r="I112" s="501">
        <v>14000</v>
      </c>
      <c r="J112" s="501">
        <v>18000</v>
      </c>
      <c r="K112" s="501">
        <v>9000</v>
      </c>
      <c r="L112" s="501">
        <v>3500</v>
      </c>
      <c r="M112" s="501">
        <v>3500</v>
      </c>
      <c r="N112" s="649" t="s">
        <v>1499</v>
      </c>
      <c r="O112" s="479">
        <v>71000</v>
      </c>
      <c r="P112" s="479">
        <v>50000</v>
      </c>
      <c r="Q112" s="479">
        <v>10000</v>
      </c>
      <c r="R112" s="479">
        <v>5000</v>
      </c>
      <c r="S112" s="479">
        <v>3000</v>
      </c>
      <c r="T112" s="479">
        <v>3000</v>
      </c>
      <c r="U112" s="532" t="s">
        <v>1499</v>
      </c>
      <c r="V112" s="479">
        <v>71000</v>
      </c>
      <c r="W112" s="479">
        <v>50000</v>
      </c>
      <c r="X112" s="479">
        <v>10000</v>
      </c>
      <c r="Y112" s="479">
        <v>5000</v>
      </c>
      <c r="Z112" s="479">
        <v>3000</v>
      </c>
      <c r="AA112" s="479">
        <v>3000</v>
      </c>
      <c r="AB112" s="479"/>
      <c r="AC112" s="479"/>
    </row>
    <row r="113" spans="1:29" ht="25.5">
      <c r="A113" s="500" t="s">
        <v>588</v>
      </c>
      <c r="B113" s="516" t="s">
        <v>585</v>
      </c>
      <c r="C113" s="515" t="s">
        <v>332</v>
      </c>
      <c r="D113" s="529" t="s">
        <v>407</v>
      </c>
      <c r="E113" s="515"/>
      <c r="F113" s="515" t="s">
        <v>361</v>
      </c>
      <c r="G113" s="532" t="s">
        <v>1500</v>
      </c>
      <c r="H113" s="501">
        <v>8000</v>
      </c>
      <c r="I113" s="501">
        <v>4000</v>
      </c>
      <c r="J113" s="501">
        <v>2000</v>
      </c>
      <c r="K113" s="501">
        <v>1000</v>
      </c>
      <c r="L113" s="501">
        <v>400</v>
      </c>
      <c r="M113" s="501">
        <v>600</v>
      </c>
      <c r="N113" s="649" t="s">
        <v>1500</v>
      </c>
      <c r="O113" s="479">
        <v>6000</v>
      </c>
      <c r="P113" s="479">
        <v>4000</v>
      </c>
      <c r="Q113" s="479">
        <v>1000</v>
      </c>
      <c r="R113" s="479">
        <v>500</v>
      </c>
      <c r="S113" s="479">
        <v>300</v>
      </c>
      <c r="T113" s="479">
        <v>200</v>
      </c>
      <c r="U113" s="532" t="s">
        <v>1500</v>
      </c>
      <c r="V113" s="479">
        <v>6000</v>
      </c>
      <c r="W113" s="479">
        <v>4000</v>
      </c>
      <c r="X113" s="479">
        <v>1000</v>
      </c>
      <c r="Y113" s="479">
        <v>500</v>
      </c>
      <c r="Z113" s="479">
        <v>300</v>
      </c>
      <c r="AA113" s="479">
        <v>200</v>
      </c>
      <c r="AB113" s="479"/>
      <c r="AC113" s="479"/>
    </row>
    <row r="114" spans="1:29" ht="14.25">
      <c r="A114" s="500" t="s">
        <v>590</v>
      </c>
      <c r="B114" s="516" t="s">
        <v>591</v>
      </c>
      <c r="C114" s="515" t="s">
        <v>332</v>
      </c>
      <c r="D114" s="529" t="s">
        <v>407</v>
      </c>
      <c r="E114" s="515"/>
      <c r="F114" s="515" t="s">
        <v>361</v>
      </c>
      <c r="G114" s="532" t="s">
        <v>1501</v>
      </c>
      <c r="H114" s="501">
        <v>3200</v>
      </c>
      <c r="I114" s="501">
        <v>1800</v>
      </c>
      <c r="J114" s="501">
        <v>600</v>
      </c>
      <c r="K114" s="501">
        <v>400</v>
      </c>
      <c r="L114" s="501">
        <v>200</v>
      </c>
      <c r="M114" s="501">
        <v>200</v>
      </c>
      <c r="N114" s="649" t="s">
        <v>1501</v>
      </c>
      <c r="O114" s="479">
        <v>2400</v>
      </c>
      <c r="P114" s="479">
        <v>1500</v>
      </c>
      <c r="Q114" s="479">
        <v>500</v>
      </c>
      <c r="R114" s="479">
        <v>200</v>
      </c>
      <c r="S114" s="479">
        <v>100</v>
      </c>
      <c r="T114" s="479">
        <v>100</v>
      </c>
      <c r="U114" s="532" t="s">
        <v>1501</v>
      </c>
      <c r="V114" s="479">
        <v>2400</v>
      </c>
      <c r="W114" s="479">
        <v>1500</v>
      </c>
      <c r="X114" s="479">
        <v>500</v>
      </c>
      <c r="Y114" s="479">
        <v>200</v>
      </c>
      <c r="Z114" s="479">
        <v>100</v>
      </c>
      <c r="AA114" s="479">
        <v>100</v>
      </c>
      <c r="AB114" s="479"/>
      <c r="AC114" s="479"/>
    </row>
    <row r="115" spans="1:29" ht="14.25">
      <c r="A115" s="500" t="s">
        <v>593</v>
      </c>
      <c r="B115" s="516" t="s">
        <v>594</v>
      </c>
      <c r="C115" s="515" t="s">
        <v>332</v>
      </c>
      <c r="D115" s="529" t="s">
        <v>407</v>
      </c>
      <c r="E115" s="515"/>
      <c r="F115" s="515" t="s">
        <v>361</v>
      </c>
      <c r="G115" s="532" t="s">
        <v>1502</v>
      </c>
      <c r="H115" s="501">
        <v>5400</v>
      </c>
      <c r="I115" s="501">
        <v>3400</v>
      </c>
      <c r="J115" s="501">
        <v>400</v>
      </c>
      <c r="K115" s="501">
        <v>300</v>
      </c>
      <c r="L115" s="501">
        <v>150</v>
      </c>
      <c r="M115" s="501">
        <v>150</v>
      </c>
      <c r="N115" s="649" t="s">
        <v>1502</v>
      </c>
      <c r="O115" s="479">
        <v>2300</v>
      </c>
      <c r="P115" s="479">
        <v>1000</v>
      </c>
      <c r="Q115" s="479">
        <v>700</v>
      </c>
      <c r="R115" s="479">
        <v>300</v>
      </c>
      <c r="S115" s="479">
        <v>150</v>
      </c>
      <c r="T115" s="479">
        <v>150</v>
      </c>
      <c r="U115" s="532" t="s">
        <v>1502</v>
      </c>
      <c r="V115" s="479">
        <v>2300</v>
      </c>
      <c r="W115" s="479">
        <v>1000</v>
      </c>
      <c r="X115" s="479">
        <v>700</v>
      </c>
      <c r="Y115" s="479">
        <v>300</v>
      </c>
      <c r="Z115" s="479">
        <v>150</v>
      </c>
      <c r="AA115" s="479">
        <v>150</v>
      </c>
      <c r="AB115" s="479"/>
      <c r="AC115" s="479"/>
    </row>
    <row r="116" spans="1:29" ht="14.25">
      <c r="A116" s="650" t="s">
        <v>596</v>
      </c>
      <c r="B116" s="651" t="s">
        <v>435</v>
      </c>
      <c r="C116" s="652" t="s">
        <v>332</v>
      </c>
      <c r="D116" s="636" t="s">
        <v>407</v>
      </c>
      <c r="E116" s="652"/>
      <c r="F116" s="652" t="s">
        <v>361</v>
      </c>
      <c r="G116" s="653" t="s">
        <v>1503</v>
      </c>
      <c r="H116" s="654">
        <v>18000</v>
      </c>
      <c r="I116" s="654">
        <v>11000</v>
      </c>
      <c r="J116" s="654">
        <v>4000</v>
      </c>
      <c r="K116" s="654">
        <v>1500</v>
      </c>
      <c r="L116" s="654">
        <v>750</v>
      </c>
      <c r="M116" s="654">
        <v>750</v>
      </c>
      <c r="N116" s="655" t="s">
        <v>1503</v>
      </c>
      <c r="O116" s="571">
        <v>18000</v>
      </c>
      <c r="P116" s="571">
        <v>11000</v>
      </c>
      <c r="Q116" s="571">
        <v>3000</v>
      </c>
      <c r="R116" s="571">
        <v>2000</v>
      </c>
      <c r="S116" s="571">
        <v>1000</v>
      </c>
      <c r="T116" s="571">
        <v>1000</v>
      </c>
      <c r="U116" s="653" t="s">
        <v>1503</v>
      </c>
      <c r="V116" s="571">
        <v>18000</v>
      </c>
      <c r="W116" s="571">
        <v>11000</v>
      </c>
      <c r="X116" s="571">
        <v>3000</v>
      </c>
      <c r="Y116" s="571">
        <v>2000</v>
      </c>
      <c r="Z116" s="571">
        <v>1000</v>
      </c>
      <c r="AA116" s="571">
        <v>1000</v>
      </c>
      <c r="AB116" s="571"/>
      <c r="AC116" s="571"/>
    </row>
    <row r="117" spans="1:29" s="83" customFormat="1" ht="14.25">
      <c r="A117" s="500" t="s">
        <v>598</v>
      </c>
      <c r="B117" s="515" t="s">
        <v>435</v>
      </c>
      <c r="C117" s="515" t="s">
        <v>332</v>
      </c>
      <c r="D117" s="479" t="s">
        <v>407</v>
      </c>
      <c r="E117" s="515"/>
      <c r="F117" s="515" t="s">
        <v>361</v>
      </c>
      <c r="G117" s="656" t="s">
        <v>1504</v>
      </c>
      <c r="H117" s="501">
        <v>5000</v>
      </c>
      <c r="I117" s="501">
        <v>3000</v>
      </c>
      <c r="J117" s="501">
        <v>1000</v>
      </c>
      <c r="K117" s="501">
        <v>500</v>
      </c>
      <c r="L117" s="501">
        <v>250</v>
      </c>
      <c r="M117" s="501">
        <v>250</v>
      </c>
      <c r="N117" s="657"/>
      <c r="O117" s="479"/>
      <c r="P117" s="479"/>
      <c r="Q117" s="479"/>
      <c r="R117" s="479"/>
      <c r="S117" s="479"/>
      <c r="T117" s="479"/>
      <c r="U117" s="656"/>
      <c r="V117" s="479"/>
      <c r="W117" s="479"/>
      <c r="X117" s="479"/>
      <c r="Y117" s="479"/>
      <c r="Z117" s="479"/>
      <c r="AA117" s="479"/>
      <c r="AB117" s="479"/>
      <c r="AC117" s="479"/>
    </row>
    <row r="118" spans="1:29" s="386" customFormat="1" ht="14.25">
      <c r="A118" s="500" t="s">
        <v>600</v>
      </c>
      <c r="B118" s="502" t="s">
        <v>435</v>
      </c>
      <c r="C118" s="501" t="s">
        <v>332</v>
      </c>
      <c r="D118" s="529" t="s">
        <v>407</v>
      </c>
      <c r="E118" s="501" t="s">
        <v>436</v>
      </c>
      <c r="F118" s="501" t="s">
        <v>387</v>
      </c>
      <c r="G118" s="503" t="s">
        <v>1505</v>
      </c>
      <c r="H118" s="501">
        <v>2000</v>
      </c>
      <c r="I118" s="501"/>
      <c r="J118" s="501">
        <v>180</v>
      </c>
      <c r="K118" s="501"/>
      <c r="L118" s="501">
        <v>1820</v>
      </c>
      <c r="M118" s="569"/>
      <c r="N118" s="647"/>
      <c r="O118" s="501"/>
      <c r="P118" s="501"/>
      <c r="Q118" s="501"/>
      <c r="R118" s="501"/>
      <c r="S118" s="501"/>
      <c r="T118" s="479"/>
      <c r="U118" s="503"/>
      <c r="V118" s="479"/>
      <c r="W118" s="479"/>
      <c r="X118" s="479"/>
      <c r="Y118" s="479"/>
      <c r="Z118" s="479"/>
      <c r="AA118" s="479"/>
      <c r="AB118" s="479"/>
      <c r="AC118" s="479"/>
    </row>
    <row r="119" spans="1:29" ht="14.25">
      <c r="A119" s="658" t="s">
        <v>602</v>
      </c>
      <c r="B119" s="659" t="s">
        <v>435</v>
      </c>
      <c r="C119" s="660" t="s">
        <v>332</v>
      </c>
      <c r="D119" s="661" t="s">
        <v>407</v>
      </c>
      <c r="E119" s="660" t="s">
        <v>436</v>
      </c>
      <c r="F119" s="660" t="s">
        <v>387</v>
      </c>
      <c r="G119" s="662"/>
      <c r="H119" s="663"/>
      <c r="I119" s="663"/>
      <c r="J119" s="663"/>
      <c r="K119" s="664"/>
      <c r="L119" s="664"/>
      <c r="M119" s="665"/>
      <c r="N119" s="666" t="s">
        <v>1507</v>
      </c>
      <c r="O119" s="660">
        <v>1800</v>
      </c>
      <c r="P119" s="660"/>
      <c r="Q119" s="660">
        <v>200</v>
      </c>
      <c r="R119" s="660"/>
      <c r="S119" s="660">
        <v>1600</v>
      </c>
      <c r="T119" s="667"/>
      <c r="U119" s="662"/>
      <c r="V119" s="667"/>
      <c r="W119" s="667"/>
      <c r="X119" s="667"/>
      <c r="Y119" s="667"/>
      <c r="Z119" s="667"/>
      <c r="AA119" s="667"/>
      <c r="AB119" s="667"/>
      <c r="AC119" s="667"/>
    </row>
    <row r="120" spans="1:29" ht="14.25">
      <c r="A120" s="627" t="s">
        <v>1154</v>
      </c>
      <c r="B120" s="444"/>
      <c r="C120" s="444"/>
      <c r="D120" s="444"/>
      <c r="E120" s="444"/>
      <c r="F120" s="444"/>
      <c r="G120" s="467"/>
      <c r="H120" s="444">
        <f>SUM(H121:H125)</f>
        <v>136000</v>
      </c>
      <c r="I120" s="444"/>
      <c r="J120" s="444"/>
      <c r="K120" s="444"/>
      <c r="L120" s="444"/>
      <c r="M120" s="444"/>
      <c r="N120" s="625"/>
      <c r="O120" s="444">
        <f>SUM(O121:O125)</f>
        <v>94000</v>
      </c>
      <c r="P120" s="444"/>
      <c r="Q120" s="444"/>
      <c r="R120" s="444"/>
      <c r="S120" s="444"/>
      <c r="T120" s="444"/>
      <c r="U120" s="467"/>
      <c r="V120" s="444">
        <f>SUM(V121:V125)</f>
        <v>84000</v>
      </c>
      <c r="W120" s="444"/>
      <c r="X120" s="444"/>
      <c r="Y120" s="444"/>
      <c r="Z120" s="444"/>
      <c r="AA120" s="444"/>
      <c r="AB120" s="444"/>
      <c r="AC120" s="479"/>
    </row>
    <row r="121" spans="1:29" ht="24">
      <c r="A121" s="500" t="s">
        <v>604</v>
      </c>
      <c r="B121" s="501" t="s">
        <v>435</v>
      </c>
      <c r="C121" s="500" t="s">
        <v>360</v>
      </c>
      <c r="D121" s="529" t="s">
        <v>407</v>
      </c>
      <c r="E121" s="500" t="s">
        <v>464</v>
      </c>
      <c r="F121" s="500" t="s">
        <v>361</v>
      </c>
      <c r="G121" s="536" t="s">
        <v>605</v>
      </c>
      <c r="H121" s="501">
        <v>40000</v>
      </c>
      <c r="I121" s="501">
        <v>10000</v>
      </c>
      <c r="J121" s="501"/>
      <c r="K121" s="500">
        <v>30000</v>
      </c>
      <c r="L121" s="569"/>
      <c r="M121" s="521"/>
      <c r="N121" s="668" t="s">
        <v>605</v>
      </c>
      <c r="O121" s="433">
        <v>30000</v>
      </c>
      <c r="P121" s="433">
        <v>10000</v>
      </c>
      <c r="Q121" s="433"/>
      <c r="R121" s="433">
        <v>20000</v>
      </c>
      <c r="S121" s="433"/>
      <c r="T121" s="433"/>
      <c r="U121" s="536" t="s">
        <v>605</v>
      </c>
      <c r="V121" s="433">
        <v>30000</v>
      </c>
      <c r="W121" s="433">
        <v>10000</v>
      </c>
      <c r="X121" s="433"/>
      <c r="Y121" s="433">
        <v>20000</v>
      </c>
      <c r="Z121" s="521"/>
      <c r="AA121" s="521"/>
      <c r="AB121" s="428"/>
      <c r="AC121" s="479"/>
    </row>
    <row r="122" spans="1:29" ht="28.5" customHeight="1">
      <c r="A122" s="500" t="s">
        <v>607</v>
      </c>
      <c r="B122" s="501" t="s">
        <v>435</v>
      </c>
      <c r="C122" s="500" t="s">
        <v>360</v>
      </c>
      <c r="D122" s="529" t="s">
        <v>407</v>
      </c>
      <c r="E122" s="500" t="s">
        <v>464</v>
      </c>
      <c r="F122" s="500" t="s">
        <v>361</v>
      </c>
      <c r="G122" s="503" t="s">
        <v>608</v>
      </c>
      <c r="H122" s="428">
        <v>10000</v>
      </c>
      <c r="I122" s="433">
        <v>5000</v>
      </c>
      <c r="J122" s="433"/>
      <c r="K122" s="433">
        <v>5000</v>
      </c>
      <c r="L122" s="569"/>
      <c r="M122" s="569"/>
      <c r="N122" s="647" t="s">
        <v>608</v>
      </c>
      <c r="O122" s="428">
        <v>10000</v>
      </c>
      <c r="P122" s="433">
        <v>5000</v>
      </c>
      <c r="Q122" s="433"/>
      <c r="R122" s="433">
        <v>5000</v>
      </c>
      <c r="S122" s="569"/>
      <c r="T122" s="569"/>
      <c r="U122" s="503"/>
      <c r="V122" s="428"/>
      <c r="W122" s="433"/>
      <c r="X122" s="433"/>
      <c r="Y122" s="433"/>
      <c r="Z122" s="521"/>
      <c r="AA122" s="521"/>
      <c r="AB122" s="428"/>
      <c r="AC122" s="479"/>
    </row>
    <row r="123" spans="1:29" ht="14.25">
      <c r="A123" s="500" t="s">
        <v>609</v>
      </c>
      <c r="B123" s="501" t="s">
        <v>435</v>
      </c>
      <c r="C123" s="500" t="s">
        <v>360</v>
      </c>
      <c r="D123" s="529" t="s">
        <v>407</v>
      </c>
      <c r="E123" s="500" t="s">
        <v>464</v>
      </c>
      <c r="F123" s="500" t="s">
        <v>361</v>
      </c>
      <c r="G123" s="503" t="s">
        <v>610</v>
      </c>
      <c r="H123" s="501">
        <v>8000</v>
      </c>
      <c r="I123" s="501">
        <v>4000</v>
      </c>
      <c r="J123" s="501"/>
      <c r="K123" s="500">
        <v>4000</v>
      </c>
      <c r="L123" s="569"/>
      <c r="M123" s="569"/>
      <c r="N123" s="647" t="s">
        <v>610</v>
      </c>
      <c r="O123" s="428">
        <v>6000</v>
      </c>
      <c r="P123" s="433">
        <v>3000</v>
      </c>
      <c r="Q123" s="433"/>
      <c r="R123" s="433">
        <v>3000</v>
      </c>
      <c r="S123" s="569"/>
      <c r="T123" s="569"/>
      <c r="U123" s="503" t="s">
        <v>610</v>
      </c>
      <c r="V123" s="428">
        <v>6000</v>
      </c>
      <c r="W123" s="433">
        <v>3000</v>
      </c>
      <c r="X123" s="433"/>
      <c r="Y123" s="433">
        <v>3000</v>
      </c>
      <c r="Z123" s="521"/>
      <c r="AA123" s="521"/>
      <c r="AB123" s="428"/>
      <c r="AC123" s="479"/>
    </row>
    <row r="124" spans="1:29" ht="24">
      <c r="A124" s="536" t="s">
        <v>611</v>
      </c>
      <c r="B124" s="537"/>
      <c r="C124" s="500" t="s">
        <v>360</v>
      </c>
      <c r="D124" s="529" t="s">
        <v>407</v>
      </c>
      <c r="E124" s="628"/>
      <c r="F124" s="537" t="s">
        <v>361</v>
      </c>
      <c r="G124" s="536" t="s">
        <v>612</v>
      </c>
      <c r="H124" s="537">
        <v>32000</v>
      </c>
      <c r="I124" s="507">
        <v>2000</v>
      </c>
      <c r="J124" s="507"/>
      <c r="K124" s="507"/>
      <c r="L124" s="500">
        <v>30000</v>
      </c>
      <c r="M124" s="569"/>
      <c r="N124" s="668" t="s">
        <v>612</v>
      </c>
      <c r="O124" s="428">
        <v>21000</v>
      </c>
      <c r="P124" s="428">
        <v>1000</v>
      </c>
      <c r="Q124" s="428"/>
      <c r="R124" s="428"/>
      <c r="S124" s="428">
        <v>20000</v>
      </c>
      <c r="T124" s="569"/>
      <c r="U124" s="536" t="s">
        <v>612</v>
      </c>
      <c r="V124" s="428">
        <v>21000</v>
      </c>
      <c r="W124" s="433">
        <v>1000</v>
      </c>
      <c r="X124" s="433"/>
      <c r="Y124" s="433"/>
      <c r="Z124" s="569">
        <v>20000</v>
      </c>
      <c r="AA124" s="521"/>
      <c r="AB124" s="428"/>
      <c r="AC124" s="479"/>
    </row>
    <row r="125" spans="1:29" ht="24">
      <c r="A125" s="536" t="s">
        <v>613</v>
      </c>
      <c r="B125" s="537"/>
      <c r="C125" s="500" t="s">
        <v>360</v>
      </c>
      <c r="D125" s="529" t="s">
        <v>407</v>
      </c>
      <c r="E125" s="628"/>
      <c r="F125" s="537" t="s">
        <v>361</v>
      </c>
      <c r="G125" s="536" t="s">
        <v>614</v>
      </c>
      <c r="H125" s="537">
        <v>46000</v>
      </c>
      <c r="I125" s="507">
        <v>6000</v>
      </c>
      <c r="J125" s="507"/>
      <c r="K125" s="507">
        <v>40000</v>
      </c>
      <c r="L125" s="569"/>
      <c r="M125" s="569"/>
      <c r="N125" s="668" t="s">
        <v>614</v>
      </c>
      <c r="O125" s="428">
        <v>27000</v>
      </c>
      <c r="P125" s="428">
        <v>7000</v>
      </c>
      <c r="Q125" s="428"/>
      <c r="R125" s="428"/>
      <c r="S125" s="428">
        <v>20000</v>
      </c>
      <c r="T125" s="569"/>
      <c r="U125" s="536" t="s">
        <v>614</v>
      </c>
      <c r="V125" s="428">
        <v>27000</v>
      </c>
      <c r="W125" s="428">
        <v>7000</v>
      </c>
      <c r="X125" s="428"/>
      <c r="Y125" s="428"/>
      <c r="Z125" s="428">
        <v>20000</v>
      </c>
      <c r="AA125" s="521"/>
      <c r="AB125" s="428"/>
      <c r="AC125" s="479"/>
    </row>
    <row r="126" spans="1:29" ht="14.25">
      <c r="A126" s="294" t="s">
        <v>1155</v>
      </c>
      <c r="B126" s="444"/>
      <c r="C126" s="444"/>
      <c r="D126" s="444"/>
      <c r="E126" s="444"/>
      <c r="F126" s="444"/>
      <c r="G126" s="462"/>
      <c r="H126" s="463">
        <f>SUM(H128:H186)</f>
        <v>6899800</v>
      </c>
      <c r="I126" s="463"/>
      <c r="J126" s="463"/>
      <c r="K126" s="463"/>
      <c r="L126" s="463"/>
      <c r="M126" s="463"/>
      <c r="N126" s="669"/>
      <c r="O126" s="444">
        <f>SUM(O128:O186)</f>
        <v>5539000</v>
      </c>
      <c r="P126" s="444"/>
      <c r="Q126" s="444"/>
      <c r="R126" s="444"/>
      <c r="S126" s="444"/>
      <c r="T126" s="444"/>
      <c r="U126" s="462"/>
      <c r="V126" s="444">
        <f>SUM(V128:V186)</f>
        <v>5378500</v>
      </c>
      <c r="W126" s="444"/>
      <c r="X126" s="444"/>
      <c r="Y126" s="444"/>
      <c r="Z126" s="444"/>
      <c r="AA126" s="444"/>
      <c r="AB126" s="444"/>
      <c r="AC126" s="444"/>
    </row>
    <row r="127" spans="1:29" ht="14.25">
      <c r="A127" s="294" t="s">
        <v>1156</v>
      </c>
      <c r="B127" s="444"/>
      <c r="C127" s="444"/>
      <c r="D127" s="444"/>
      <c r="E127" s="444"/>
      <c r="F127" s="444"/>
      <c r="G127" s="462"/>
      <c r="H127" s="463"/>
      <c r="I127" s="463"/>
      <c r="J127" s="463"/>
      <c r="K127" s="463"/>
      <c r="L127" s="463"/>
      <c r="M127" s="463"/>
      <c r="N127" s="669"/>
      <c r="O127" s="444"/>
      <c r="P127" s="444"/>
      <c r="Q127" s="444"/>
      <c r="R127" s="444"/>
      <c r="S127" s="444"/>
      <c r="T127" s="444"/>
      <c r="U127" s="462"/>
      <c r="V127" s="444"/>
      <c r="W127" s="444"/>
      <c r="X127" s="444"/>
      <c r="Y127" s="444"/>
      <c r="Z127" s="444"/>
      <c r="AA127" s="444"/>
      <c r="AB127" s="444"/>
      <c r="AC127" s="444"/>
    </row>
    <row r="128" spans="1:29" ht="24">
      <c r="A128" s="500" t="s">
        <v>617</v>
      </c>
      <c r="B128" s="501" t="s">
        <v>20</v>
      </c>
      <c r="C128" s="500" t="s">
        <v>360</v>
      </c>
      <c r="D128" s="529" t="s">
        <v>407</v>
      </c>
      <c r="E128" s="501"/>
      <c r="F128" s="479" t="s">
        <v>361</v>
      </c>
      <c r="G128" s="503" t="s">
        <v>618</v>
      </c>
      <c r="H128" s="501">
        <v>1524000</v>
      </c>
      <c r="I128" s="501"/>
      <c r="J128" s="501"/>
      <c r="K128" s="501"/>
      <c r="L128" s="501">
        <v>1524000</v>
      </c>
      <c r="M128" s="569"/>
      <c r="N128" s="647" t="s">
        <v>618</v>
      </c>
      <c r="O128" s="428">
        <v>1500000</v>
      </c>
      <c r="P128" s="428"/>
      <c r="Q128" s="428"/>
      <c r="R128" s="428"/>
      <c r="S128" s="428">
        <v>1500000</v>
      </c>
      <c r="T128" s="428"/>
      <c r="U128" s="503" t="s">
        <v>618</v>
      </c>
      <c r="V128" s="428">
        <v>1500000</v>
      </c>
      <c r="W128" s="428"/>
      <c r="X128" s="428"/>
      <c r="Y128" s="428"/>
      <c r="Z128" s="428">
        <v>1500000</v>
      </c>
      <c r="AA128" s="479"/>
      <c r="AB128" s="479"/>
      <c r="AC128" s="479"/>
    </row>
    <row r="129" spans="1:29" ht="24">
      <c r="A129" s="500" t="s">
        <v>619</v>
      </c>
      <c r="B129" s="501" t="s">
        <v>20</v>
      </c>
      <c r="C129" s="500" t="s">
        <v>360</v>
      </c>
      <c r="D129" s="529" t="s">
        <v>407</v>
      </c>
      <c r="E129" s="501"/>
      <c r="F129" s="479" t="s">
        <v>361</v>
      </c>
      <c r="G129" s="503" t="s">
        <v>620</v>
      </c>
      <c r="H129" s="501">
        <v>46000</v>
      </c>
      <c r="I129" s="501"/>
      <c r="J129" s="501"/>
      <c r="K129" s="501"/>
      <c r="L129" s="501">
        <v>46000</v>
      </c>
      <c r="M129" s="569"/>
      <c r="N129" s="647" t="s">
        <v>620</v>
      </c>
      <c r="O129" s="428">
        <v>40000</v>
      </c>
      <c r="P129" s="428"/>
      <c r="Q129" s="428"/>
      <c r="R129" s="428"/>
      <c r="S129" s="428">
        <v>40000</v>
      </c>
      <c r="T129" s="428"/>
      <c r="U129" s="503" t="s">
        <v>620</v>
      </c>
      <c r="V129" s="428">
        <v>40000</v>
      </c>
      <c r="W129" s="428"/>
      <c r="X129" s="428"/>
      <c r="Y129" s="428"/>
      <c r="Z129" s="428">
        <v>40000</v>
      </c>
      <c r="AA129" s="428"/>
      <c r="AB129" s="479"/>
      <c r="AC129" s="479"/>
    </row>
    <row r="130" spans="1:29" ht="24">
      <c r="A130" s="500" t="s">
        <v>621</v>
      </c>
      <c r="B130" s="501" t="s">
        <v>20</v>
      </c>
      <c r="C130" s="500" t="s">
        <v>360</v>
      </c>
      <c r="D130" s="529" t="s">
        <v>407</v>
      </c>
      <c r="E130" s="501"/>
      <c r="F130" s="479" t="s">
        <v>361</v>
      </c>
      <c r="G130" s="503" t="s">
        <v>622</v>
      </c>
      <c r="H130" s="501">
        <v>1800000</v>
      </c>
      <c r="I130" s="501"/>
      <c r="J130" s="501"/>
      <c r="K130" s="501"/>
      <c r="L130" s="501">
        <v>1800000</v>
      </c>
      <c r="M130" s="569"/>
      <c r="N130" s="647" t="s">
        <v>622</v>
      </c>
      <c r="O130" s="479">
        <v>1000000</v>
      </c>
      <c r="P130" s="479"/>
      <c r="Q130" s="430"/>
      <c r="R130" s="479"/>
      <c r="S130" s="479">
        <v>1000000</v>
      </c>
      <c r="T130" s="430"/>
      <c r="U130" s="503" t="s">
        <v>622</v>
      </c>
      <c r="V130" s="479">
        <v>1000000</v>
      </c>
      <c r="W130" s="428"/>
      <c r="X130" s="521"/>
      <c r="Y130" s="521"/>
      <c r="Z130" s="479">
        <v>1000000</v>
      </c>
      <c r="AA130" s="479"/>
      <c r="AB130" s="479"/>
      <c r="AC130" s="479"/>
    </row>
    <row r="131" spans="1:29" ht="81.75" customHeight="1">
      <c r="A131" s="500" t="s">
        <v>623</v>
      </c>
      <c r="B131" s="501" t="s">
        <v>20</v>
      </c>
      <c r="C131" s="500" t="s">
        <v>360</v>
      </c>
      <c r="D131" s="529" t="s">
        <v>407</v>
      </c>
      <c r="E131" s="501"/>
      <c r="F131" s="479" t="s">
        <v>361</v>
      </c>
      <c r="G131" s="503" t="s">
        <v>624</v>
      </c>
      <c r="H131" s="501">
        <v>1110000</v>
      </c>
      <c r="I131" s="501"/>
      <c r="J131" s="501"/>
      <c r="K131" s="501"/>
      <c r="L131" s="501">
        <v>1110000</v>
      </c>
      <c r="M131" s="569"/>
      <c r="N131" s="647" t="s">
        <v>624</v>
      </c>
      <c r="O131" s="479">
        <v>1500000</v>
      </c>
      <c r="P131" s="479"/>
      <c r="Q131" s="430"/>
      <c r="R131" s="479"/>
      <c r="S131" s="479">
        <v>1500000</v>
      </c>
      <c r="T131" s="430"/>
      <c r="U131" s="503" t="s">
        <v>624</v>
      </c>
      <c r="V131" s="479">
        <v>1500000</v>
      </c>
      <c r="W131" s="479"/>
      <c r="X131" s="479"/>
      <c r="Y131" s="479"/>
      <c r="Z131" s="479">
        <v>1500000</v>
      </c>
      <c r="AA131" s="479"/>
      <c r="AB131" s="479"/>
      <c r="AC131" s="479"/>
    </row>
    <row r="132" spans="1:29" ht="24">
      <c r="A132" s="500" t="s">
        <v>625</v>
      </c>
      <c r="B132" s="501" t="s">
        <v>20</v>
      </c>
      <c r="C132" s="500" t="s">
        <v>360</v>
      </c>
      <c r="D132" s="529" t="s">
        <v>407</v>
      </c>
      <c r="E132" s="501"/>
      <c r="F132" s="479" t="s">
        <v>361</v>
      </c>
      <c r="G132" s="503" t="s">
        <v>626</v>
      </c>
      <c r="H132" s="428">
        <v>15000</v>
      </c>
      <c r="I132" s="428"/>
      <c r="J132" s="428"/>
      <c r="K132" s="428"/>
      <c r="L132" s="428">
        <v>15000</v>
      </c>
      <c r="M132" s="569"/>
      <c r="N132" s="647" t="s">
        <v>626</v>
      </c>
      <c r="O132" s="428">
        <v>15000</v>
      </c>
      <c r="P132" s="428"/>
      <c r="Q132" s="428"/>
      <c r="R132" s="428"/>
      <c r="S132" s="428">
        <v>15000</v>
      </c>
      <c r="T132" s="428"/>
      <c r="U132" s="503" t="s">
        <v>626</v>
      </c>
      <c r="V132" s="428">
        <v>15000</v>
      </c>
      <c r="W132" s="428"/>
      <c r="X132" s="428"/>
      <c r="Y132" s="428"/>
      <c r="Z132" s="428">
        <v>15000</v>
      </c>
      <c r="AA132" s="479"/>
      <c r="AB132" s="479"/>
      <c r="AC132" s="479"/>
    </row>
    <row r="133" spans="1:29" ht="14.25">
      <c r="A133" s="500" t="s">
        <v>627</v>
      </c>
      <c r="B133" s="501" t="s">
        <v>20</v>
      </c>
      <c r="C133" s="500" t="s">
        <v>360</v>
      </c>
      <c r="D133" s="529" t="s">
        <v>407</v>
      </c>
      <c r="E133" s="501"/>
      <c r="F133" s="479" t="s">
        <v>361</v>
      </c>
      <c r="G133" s="503"/>
      <c r="H133" s="501"/>
      <c r="I133" s="501"/>
      <c r="J133" s="501"/>
      <c r="K133" s="501"/>
      <c r="L133" s="501"/>
      <c r="M133" s="569"/>
      <c r="N133" s="647" t="s">
        <v>628</v>
      </c>
      <c r="O133" s="501">
        <v>21000</v>
      </c>
      <c r="P133" s="501"/>
      <c r="Q133" s="501"/>
      <c r="R133" s="501"/>
      <c r="S133" s="501">
        <v>21000</v>
      </c>
      <c r="T133" s="428"/>
      <c r="U133" s="503"/>
      <c r="V133" s="428"/>
      <c r="W133" s="428"/>
      <c r="X133" s="521"/>
      <c r="Y133" s="521"/>
      <c r="Z133" s="521"/>
      <c r="AA133" s="479"/>
      <c r="AB133" s="479"/>
      <c r="AC133" s="479"/>
    </row>
    <row r="134" spans="1:29" ht="14.25">
      <c r="A134" s="500" t="s">
        <v>629</v>
      </c>
      <c r="B134" s="501" t="s">
        <v>20</v>
      </c>
      <c r="C134" s="500" t="s">
        <v>360</v>
      </c>
      <c r="D134" s="529" t="s">
        <v>407</v>
      </c>
      <c r="E134" s="501"/>
      <c r="F134" s="479" t="s">
        <v>361</v>
      </c>
      <c r="G134" s="503" t="s">
        <v>630</v>
      </c>
      <c r="H134" s="501">
        <v>39000</v>
      </c>
      <c r="I134" s="501"/>
      <c r="J134" s="501"/>
      <c r="K134" s="501"/>
      <c r="L134" s="501">
        <v>39000</v>
      </c>
      <c r="M134" s="569"/>
      <c r="N134" s="647"/>
      <c r="O134" s="428"/>
      <c r="P134" s="428"/>
      <c r="Q134" s="428"/>
      <c r="R134" s="428"/>
      <c r="S134" s="428"/>
      <c r="T134" s="428"/>
      <c r="U134" s="503"/>
      <c r="V134" s="428"/>
      <c r="W134" s="428"/>
      <c r="X134" s="521"/>
      <c r="Y134" s="521"/>
      <c r="Z134" s="521"/>
      <c r="AA134" s="479"/>
      <c r="AB134" s="479"/>
      <c r="AC134" s="479"/>
    </row>
    <row r="135" spans="1:29" ht="14.25">
      <c r="A135" s="500" t="s">
        <v>631</v>
      </c>
      <c r="B135" s="501" t="s">
        <v>20</v>
      </c>
      <c r="C135" s="500" t="s">
        <v>360</v>
      </c>
      <c r="D135" s="529" t="s">
        <v>407</v>
      </c>
      <c r="E135" s="501"/>
      <c r="F135" s="479" t="s">
        <v>361</v>
      </c>
      <c r="G135" s="503"/>
      <c r="H135" s="501"/>
      <c r="I135" s="501"/>
      <c r="J135" s="501"/>
      <c r="K135" s="501"/>
      <c r="L135" s="501"/>
      <c r="M135" s="569"/>
      <c r="N135" s="647" t="s">
        <v>632</v>
      </c>
      <c r="O135" s="501">
        <v>6000</v>
      </c>
      <c r="P135" s="501"/>
      <c r="Q135" s="501"/>
      <c r="R135" s="501"/>
      <c r="S135" s="501">
        <v>6000</v>
      </c>
      <c r="T135" s="428"/>
      <c r="U135" s="503"/>
      <c r="V135" s="428"/>
      <c r="W135" s="428"/>
      <c r="X135" s="521"/>
      <c r="Y135" s="521"/>
      <c r="Z135" s="521"/>
      <c r="AA135" s="479"/>
      <c r="AB135" s="479"/>
      <c r="AC135" s="479"/>
    </row>
    <row r="136" spans="1:29" ht="14.25">
      <c r="A136" s="500" t="s">
        <v>633</v>
      </c>
      <c r="B136" s="501" t="s">
        <v>20</v>
      </c>
      <c r="C136" s="500" t="s">
        <v>360</v>
      </c>
      <c r="D136" s="529" t="s">
        <v>407</v>
      </c>
      <c r="E136" s="501"/>
      <c r="F136" s="479" t="s">
        <v>361</v>
      </c>
      <c r="G136" s="670"/>
      <c r="H136" s="538"/>
      <c r="I136" s="538"/>
      <c r="J136" s="538"/>
      <c r="K136" s="628"/>
      <c r="L136" s="628"/>
      <c r="M136" s="569"/>
      <c r="N136" s="647"/>
      <c r="O136" s="428"/>
      <c r="P136" s="428"/>
      <c r="Q136" s="428"/>
      <c r="R136" s="428"/>
      <c r="S136" s="428"/>
      <c r="T136" s="428"/>
      <c r="U136" s="503" t="s">
        <v>634</v>
      </c>
      <c r="V136" s="501">
        <v>17000</v>
      </c>
      <c r="W136" s="501"/>
      <c r="X136" s="501"/>
      <c r="Y136" s="501"/>
      <c r="Z136" s="501">
        <v>17000</v>
      </c>
      <c r="AA136" s="479"/>
      <c r="AB136" s="479"/>
      <c r="AC136" s="479"/>
    </row>
    <row r="137" spans="1:29" ht="14.25">
      <c r="A137" s="500" t="s">
        <v>635</v>
      </c>
      <c r="B137" s="501" t="s">
        <v>20</v>
      </c>
      <c r="C137" s="500" t="s">
        <v>360</v>
      </c>
      <c r="D137" s="529" t="s">
        <v>407</v>
      </c>
      <c r="E137" s="501"/>
      <c r="F137" s="479" t="s">
        <v>361</v>
      </c>
      <c r="G137" s="503"/>
      <c r="H137" s="501"/>
      <c r="I137" s="501"/>
      <c r="J137" s="501"/>
      <c r="K137" s="501"/>
      <c r="L137" s="501"/>
      <c r="M137" s="569"/>
      <c r="N137" s="647" t="s">
        <v>636</v>
      </c>
      <c r="O137" s="501">
        <v>8000</v>
      </c>
      <c r="P137" s="501"/>
      <c r="Q137" s="501"/>
      <c r="R137" s="501"/>
      <c r="S137" s="501">
        <v>8000</v>
      </c>
      <c r="T137" s="428"/>
      <c r="U137" s="503"/>
      <c r="V137" s="479"/>
      <c r="W137" s="428"/>
      <c r="X137" s="479"/>
      <c r="Y137" s="671"/>
      <c r="Z137" s="479"/>
      <c r="AA137" s="479"/>
      <c r="AB137" s="479"/>
      <c r="AC137" s="479"/>
    </row>
    <row r="138" spans="1:29" ht="14.25">
      <c r="A138" s="500" t="s">
        <v>637</v>
      </c>
      <c r="B138" s="501" t="s">
        <v>20</v>
      </c>
      <c r="C138" s="500" t="s">
        <v>360</v>
      </c>
      <c r="D138" s="529" t="s">
        <v>407</v>
      </c>
      <c r="E138" s="501"/>
      <c r="F138" s="479" t="s">
        <v>361</v>
      </c>
      <c r="G138" s="503"/>
      <c r="H138" s="501"/>
      <c r="I138" s="501"/>
      <c r="J138" s="501"/>
      <c r="K138" s="501"/>
      <c r="L138" s="501"/>
      <c r="M138" s="569"/>
      <c r="N138" s="647" t="s">
        <v>638</v>
      </c>
      <c r="O138" s="501">
        <v>11000</v>
      </c>
      <c r="P138" s="501"/>
      <c r="Q138" s="501"/>
      <c r="R138" s="501"/>
      <c r="S138" s="501">
        <v>11000</v>
      </c>
      <c r="T138" s="428"/>
      <c r="U138" s="503"/>
      <c r="V138" s="479"/>
      <c r="W138" s="428"/>
      <c r="X138" s="479"/>
      <c r="Y138" s="671"/>
      <c r="Z138" s="479"/>
      <c r="AA138" s="479"/>
      <c r="AB138" s="479"/>
      <c r="AC138" s="479"/>
    </row>
    <row r="139" spans="1:29" s="242" customFormat="1" ht="14.25">
      <c r="A139" s="539" t="s">
        <v>1157</v>
      </c>
      <c r="B139" s="444"/>
      <c r="C139" s="467"/>
      <c r="D139" s="467"/>
      <c r="E139" s="467"/>
      <c r="F139" s="467"/>
      <c r="G139" s="467"/>
      <c r="H139" s="444"/>
      <c r="I139" s="444"/>
      <c r="J139" s="465"/>
      <c r="K139" s="467"/>
      <c r="L139" s="465"/>
      <c r="M139" s="624"/>
      <c r="N139" s="625"/>
      <c r="O139" s="444"/>
      <c r="P139" s="444"/>
      <c r="Q139" s="444"/>
      <c r="R139" s="444"/>
      <c r="S139" s="444"/>
      <c r="T139" s="444"/>
      <c r="U139" s="467"/>
      <c r="V139" s="444"/>
      <c r="W139" s="444"/>
      <c r="X139" s="465"/>
      <c r="Y139" s="465"/>
      <c r="Z139" s="465"/>
      <c r="AA139" s="465"/>
      <c r="AB139" s="444"/>
      <c r="AC139" s="444"/>
    </row>
    <row r="140" spans="1:29" ht="14.25">
      <c r="A140" s="543" t="s">
        <v>640</v>
      </c>
      <c r="B140" s="515" t="s">
        <v>20</v>
      </c>
      <c r="C140" s="500" t="s">
        <v>360</v>
      </c>
      <c r="D140" s="529" t="s">
        <v>407</v>
      </c>
      <c r="E140" s="515"/>
      <c r="F140" s="479" t="s">
        <v>361</v>
      </c>
      <c r="G140" s="544" t="s">
        <v>641</v>
      </c>
      <c r="H140" s="428">
        <v>20000</v>
      </c>
      <c r="I140" s="428"/>
      <c r="J140" s="428"/>
      <c r="K140" s="428"/>
      <c r="L140" s="428">
        <v>20000</v>
      </c>
      <c r="M140" s="569"/>
      <c r="N140" s="672" t="s">
        <v>641</v>
      </c>
      <c r="O140" s="428">
        <v>20000</v>
      </c>
      <c r="P140" s="428"/>
      <c r="Q140" s="428"/>
      <c r="R140" s="428"/>
      <c r="S140" s="428">
        <v>20000</v>
      </c>
      <c r="T140" s="428"/>
      <c r="U140" s="544"/>
      <c r="V140" s="428"/>
      <c r="W140" s="428"/>
      <c r="X140" s="428"/>
      <c r="Y140" s="428"/>
      <c r="Z140" s="428"/>
      <c r="AA140" s="433"/>
      <c r="AB140" s="479"/>
      <c r="AC140" s="479"/>
    </row>
    <row r="141" spans="1:29" ht="14.25">
      <c r="A141" s="545" t="s">
        <v>642</v>
      </c>
      <c r="B141" s="515" t="s">
        <v>20</v>
      </c>
      <c r="C141" s="500" t="s">
        <v>360</v>
      </c>
      <c r="D141" s="529" t="s">
        <v>407</v>
      </c>
      <c r="E141" s="628"/>
      <c r="F141" s="546" t="s">
        <v>361</v>
      </c>
      <c r="G141" s="545" t="s">
        <v>643</v>
      </c>
      <c r="H141" s="546">
        <v>23000</v>
      </c>
      <c r="I141" s="501"/>
      <c r="J141" s="501"/>
      <c r="K141" s="501"/>
      <c r="L141" s="546">
        <v>23000</v>
      </c>
      <c r="M141" s="569"/>
      <c r="N141" s="673" t="s">
        <v>643</v>
      </c>
      <c r="O141" s="428">
        <v>10000</v>
      </c>
      <c r="P141" s="428"/>
      <c r="Q141" s="428"/>
      <c r="R141" s="428"/>
      <c r="S141" s="428">
        <v>10000</v>
      </c>
      <c r="T141" s="428"/>
      <c r="U141" s="545" t="s">
        <v>643</v>
      </c>
      <c r="V141" s="428">
        <v>10000</v>
      </c>
      <c r="W141" s="428"/>
      <c r="X141" s="428"/>
      <c r="Y141" s="428"/>
      <c r="Z141" s="428">
        <v>10000</v>
      </c>
      <c r="AA141" s="433"/>
      <c r="AB141" s="479"/>
      <c r="AC141" s="479"/>
    </row>
    <row r="142" spans="1:29" ht="14.25">
      <c r="A142" s="545" t="s">
        <v>644</v>
      </c>
      <c r="B142" s="515" t="s">
        <v>20</v>
      </c>
      <c r="C142" s="500" t="s">
        <v>360</v>
      </c>
      <c r="D142" s="529" t="s">
        <v>407</v>
      </c>
      <c r="E142" s="637"/>
      <c r="F142" s="549" t="s">
        <v>361</v>
      </c>
      <c r="G142" s="547" t="s">
        <v>645</v>
      </c>
      <c r="H142" s="549">
        <v>100000</v>
      </c>
      <c r="I142" s="501"/>
      <c r="J142" s="501"/>
      <c r="K142" s="501"/>
      <c r="L142" s="549">
        <v>100000</v>
      </c>
      <c r="M142" s="569"/>
      <c r="N142" s="674" t="s">
        <v>645</v>
      </c>
      <c r="O142" s="428">
        <v>50000</v>
      </c>
      <c r="P142" s="428"/>
      <c r="Q142" s="428"/>
      <c r="R142" s="428"/>
      <c r="S142" s="428">
        <v>50000</v>
      </c>
      <c r="T142" s="428"/>
      <c r="U142" s="547" t="s">
        <v>645</v>
      </c>
      <c r="V142" s="428">
        <v>50000</v>
      </c>
      <c r="W142" s="428"/>
      <c r="X142" s="428"/>
      <c r="Y142" s="428"/>
      <c r="Z142" s="428">
        <v>50000</v>
      </c>
      <c r="AA142" s="433"/>
      <c r="AB142" s="479"/>
      <c r="AC142" s="479"/>
    </row>
    <row r="143" spans="1:29" ht="48">
      <c r="A143" s="675" t="s">
        <v>646</v>
      </c>
      <c r="B143" s="550" t="s">
        <v>20</v>
      </c>
      <c r="C143" s="500" t="s">
        <v>360</v>
      </c>
      <c r="D143" s="529" t="s">
        <v>407</v>
      </c>
      <c r="E143" s="628"/>
      <c r="F143" s="549" t="s">
        <v>361</v>
      </c>
      <c r="G143" s="431" t="s">
        <v>647</v>
      </c>
      <c r="H143" s="479">
        <v>200000</v>
      </c>
      <c r="I143" s="479"/>
      <c r="J143" s="479"/>
      <c r="K143" s="430"/>
      <c r="L143" s="430">
        <v>200000</v>
      </c>
      <c r="M143" s="569"/>
      <c r="N143" s="429" t="s">
        <v>647</v>
      </c>
      <c r="O143" s="479">
        <v>200000</v>
      </c>
      <c r="P143" s="479"/>
      <c r="Q143" s="430"/>
      <c r="R143" s="479"/>
      <c r="S143" s="430">
        <v>200000</v>
      </c>
      <c r="T143" s="430"/>
      <c r="U143" s="431" t="s">
        <v>647</v>
      </c>
      <c r="V143" s="479">
        <v>200000</v>
      </c>
      <c r="W143" s="479"/>
      <c r="X143" s="479"/>
      <c r="Y143" s="479"/>
      <c r="Z143" s="479">
        <v>200000</v>
      </c>
      <c r="AA143" s="479"/>
      <c r="AB143" s="479"/>
      <c r="AC143" s="479"/>
    </row>
    <row r="144" spans="1:29" s="242" customFormat="1" ht="14.25">
      <c r="A144" s="539" t="s">
        <v>1158</v>
      </c>
      <c r="B144" s="444"/>
      <c r="C144" s="467"/>
      <c r="D144" s="467"/>
      <c r="E144" s="467"/>
      <c r="F144" s="467"/>
      <c r="G144" s="467"/>
      <c r="H144" s="444"/>
      <c r="I144" s="481"/>
      <c r="J144" s="444"/>
      <c r="K144" s="465"/>
      <c r="L144" s="626"/>
      <c r="M144" s="465"/>
      <c r="N144" s="625"/>
      <c r="O144" s="444"/>
      <c r="P144" s="444"/>
      <c r="Q144" s="467"/>
      <c r="R144" s="444"/>
      <c r="S144" s="467"/>
      <c r="T144" s="467"/>
      <c r="U144" s="467"/>
      <c r="V144" s="444"/>
      <c r="W144" s="444"/>
      <c r="X144" s="444"/>
      <c r="Y144" s="444"/>
      <c r="Z144" s="444"/>
      <c r="AA144" s="444"/>
      <c r="AB144" s="444"/>
      <c r="AC144" s="444"/>
    </row>
    <row r="145" spans="1:29" ht="14.25">
      <c r="A145" s="556" t="s">
        <v>649</v>
      </c>
      <c r="B145" s="479"/>
      <c r="C145" s="500" t="s">
        <v>360</v>
      </c>
      <c r="D145" s="529" t="s">
        <v>407</v>
      </c>
      <c r="E145" s="628"/>
      <c r="F145" s="524" t="s">
        <v>361</v>
      </c>
      <c r="G145" s="556" t="s">
        <v>650</v>
      </c>
      <c r="H145" s="557">
        <v>400</v>
      </c>
      <c r="I145" s="515"/>
      <c r="J145" s="515"/>
      <c r="K145" s="515"/>
      <c r="L145" s="557">
        <v>400</v>
      </c>
      <c r="M145" s="569"/>
      <c r="N145" s="676"/>
      <c r="O145" s="479"/>
      <c r="P145" s="479"/>
      <c r="Q145" s="430"/>
      <c r="R145" s="479"/>
      <c r="S145" s="430"/>
      <c r="T145" s="430"/>
      <c r="U145" s="556"/>
      <c r="V145" s="479"/>
      <c r="W145" s="538"/>
      <c r="X145" s="479"/>
      <c r="Y145" s="433"/>
      <c r="Z145" s="479"/>
      <c r="AA145" s="433"/>
      <c r="AB145" s="479"/>
      <c r="AC145" s="479"/>
    </row>
    <row r="146" spans="1:29" ht="79.5" customHeight="1">
      <c r="A146" s="500" t="s">
        <v>651</v>
      </c>
      <c r="B146" s="501" t="s">
        <v>457</v>
      </c>
      <c r="C146" s="500" t="s">
        <v>360</v>
      </c>
      <c r="D146" s="529" t="s">
        <v>407</v>
      </c>
      <c r="E146" s="501"/>
      <c r="F146" s="479" t="s">
        <v>361</v>
      </c>
      <c r="G146" s="503" t="s">
        <v>652</v>
      </c>
      <c r="H146" s="501">
        <v>8000</v>
      </c>
      <c r="I146" s="501"/>
      <c r="J146" s="501"/>
      <c r="K146" s="501"/>
      <c r="L146" s="501">
        <v>8000</v>
      </c>
      <c r="M146" s="569"/>
      <c r="N146" s="647"/>
      <c r="O146" s="479"/>
      <c r="P146" s="479"/>
      <c r="Q146" s="430"/>
      <c r="R146" s="479"/>
      <c r="S146" s="430"/>
      <c r="T146" s="430"/>
      <c r="U146" s="503"/>
      <c r="V146" s="479"/>
      <c r="W146" s="479"/>
      <c r="X146" s="479"/>
      <c r="Y146" s="479"/>
      <c r="Z146" s="479"/>
      <c r="AA146" s="479"/>
      <c r="AB146" s="479"/>
      <c r="AC146" s="479"/>
    </row>
    <row r="147" spans="1:29" ht="14.25">
      <c r="A147" s="556" t="s">
        <v>653</v>
      </c>
      <c r="B147" s="479"/>
      <c r="C147" s="500" t="s">
        <v>360</v>
      </c>
      <c r="D147" s="529" t="s">
        <v>407</v>
      </c>
      <c r="E147" s="628"/>
      <c r="F147" s="524" t="s">
        <v>361</v>
      </c>
      <c r="G147" s="556"/>
      <c r="H147" s="557"/>
      <c r="I147" s="501"/>
      <c r="J147" s="501"/>
      <c r="K147" s="501"/>
      <c r="L147" s="557"/>
      <c r="M147" s="569"/>
      <c r="N147" s="676"/>
      <c r="O147" s="479"/>
      <c r="P147" s="479"/>
      <c r="Q147" s="430"/>
      <c r="R147" s="479"/>
      <c r="S147" s="430"/>
      <c r="T147" s="430"/>
      <c r="U147" s="556" t="s">
        <v>655</v>
      </c>
      <c r="V147" s="557">
        <v>18000</v>
      </c>
      <c r="W147" s="501"/>
      <c r="X147" s="501"/>
      <c r="Y147" s="501"/>
      <c r="Z147" s="557">
        <v>18000</v>
      </c>
      <c r="AA147" s="479"/>
      <c r="AB147" s="479"/>
      <c r="AC147" s="479"/>
    </row>
    <row r="148" spans="1:29" ht="14.25">
      <c r="A148" s="556" t="s">
        <v>656</v>
      </c>
      <c r="B148" s="479"/>
      <c r="C148" s="500" t="s">
        <v>360</v>
      </c>
      <c r="D148" s="529" t="s">
        <v>407</v>
      </c>
      <c r="E148" s="628"/>
      <c r="F148" s="524" t="s">
        <v>361</v>
      </c>
      <c r="G148" s="556" t="s">
        <v>658</v>
      </c>
      <c r="H148" s="479">
        <v>20000</v>
      </c>
      <c r="I148" s="479"/>
      <c r="J148" s="479"/>
      <c r="K148" s="430"/>
      <c r="L148" s="430">
        <v>20000</v>
      </c>
      <c r="M148" s="569"/>
      <c r="N148" s="676" t="s">
        <v>658</v>
      </c>
      <c r="O148" s="479">
        <v>20000</v>
      </c>
      <c r="P148" s="479"/>
      <c r="Q148" s="430"/>
      <c r="R148" s="479"/>
      <c r="S148" s="430">
        <v>20000</v>
      </c>
      <c r="T148" s="430"/>
      <c r="U148" s="556"/>
      <c r="V148" s="479"/>
      <c r="W148" s="479"/>
      <c r="X148" s="479"/>
      <c r="Y148" s="479"/>
      <c r="Z148" s="479"/>
      <c r="AA148" s="479"/>
      <c r="AB148" s="479"/>
      <c r="AC148" s="479"/>
    </row>
    <row r="149" spans="1:29" ht="14.25">
      <c r="A149" s="500" t="s">
        <v>659</v>
      </c>
      <c r="B149" s="501" t="s">
        <v>491</v>
      </c>
      <c r="C149" s="500" t="s">
        <v>360</v>
      </c>
      <c r="D149" s="529" t="s">
        <v>407</v>
      </c>
      <c r="E149" s="501"/>
      <c r="F149" s="479" t="s">
        <v>361</v>
      </c>
      <c r="G149" s="503"/>
      <c r="H149" s="501"/>
      <c r="I149" s="501"/>
      <c r="J149" s="501"/>
      <c r="K149" s="501"/>
      <c r="L149" s="501"/>
      <c r="M149" s="569"/>
      <c r="N149" s="647" t="s">
        <v>660</v>
      </c>
      <c r="O149" s="501">
        <v>6000</v>
      </c>
      <c r="P149" s="501"/>
      <c r="Q149" s="501"/>
      <c r="R149" s="501"/>
      <c r="S149" s="501">
        <v>6000</v>
      </c>
      <c r="T149" s="430"/>
      <c r="U149" s="503"/>
      <c r="V149" s="479"/>
      <c r="W149" s="479"/>
      <c r="X149" s="479"/>
      <c r="Y149" s="479"/>
      <c r="Z149" s="479"/>
      <c r="AA149" s="479"/>
      <c r="AB149" s="479"/>
      <c r="AC149" s="479"/>
    </row>
    <row r="150" spans="1:29" ht="14.25">
      <c r="A150" s="556" t="s">
        <v>661</v>
      </c>
      <c r="B150" s="479"/>
      <c r="C150" s="500" t="s">
        <v>360</v>
      </c>
      <c r="D150" s="529" t="s">
        <v>407</v>
      </c>
      <c r="E150" s="628"/>
      <c r="F150" s="524" t="s">
        <v>361</v>
      </c>
      <c r="G150" s="556" t="s">
        <v>662</v>
      </c>
      <c r="H150" s="557">
        <v>12000</v>
      </c>
      <c r="I150" s="501"/>
      <c r="J150" s="501"/>
      <c r="K150" s="501"/>
      <c r="L150" s="557">
        <v>12000</v>
      </c>
      <c r="M150" s="569"/>
      <c r="N150" s="676"/>
      <c r="O150" s="479"/>
      <c r="P150" s="479"/>
      <c r="Q150" s="430"/>
      <c r="R150" s="479"/>
      <c r="S150" s="430"/>
      <c r="T150" s="430"/>
      <c r="U150" s="556"/>
      <c r="V150" s="479"/>
      <c r="W150" s="479"/>
      <c r="X150" s="479"/>
      <c r="Y150" s="479"/>
      <c r="Z150" s="479"/>
      <c r="AA150" s="479"/>
      <c r="AB150" s="479"/>
      <c r="AC150" s="479"/>
    </row>
    <row r="151" spans="1:29" ht="14.25">
      <c r="A151" s="556" t="s">
        <v>663</v>
      </c>
      <c r="B151" s="479"/>
      <c r="C151" s="500" t="s">
        <v>360</v>
      </c>
      <c r="D151" s="529" t="s">
        <v>407</v>
      </c>
      <c r="E151" s="628"/>
      <c r="F151" s="524" t="s">
        <v>361</v>
      </c>
      <c r="G151" s="430"/>
      <c r="H151" s="557"/>
      <c r="I151" s="501"/>
      <c r="J151" s="501"/>
      <c r="K151" s="501"/>
      <c r="L151" s="557"/>
      <c r="M151" s="569"/>
      <c r="N151" s="495" t="s">
        <v>665</v>
      </c>
      <c r="O151" s="557">
        <v>12000</v>
      </c>
      <c r="P151" s="501"/>
      <c r="Q151" s="501"/>
      <c r="R151" s="501"/>
      <c r="S151" s="557">
        <v>12000</v>
      </c>
      <c r="T151" s="430"/>
      <c r="U151" s="430"/>
      <c r="V151" s="479"/>
      <c r="W151" s="479"/>
      <c r="X151" s="479"/>
      <c r="Y151" s="479"/>
      <c r="Z151" s="479"/>
      <c r="AA151" s="479"/>
      <c r="AB151" s="479"/>
      <c r="AC151" s="479"/>
    </row>
    <row r="152" spans="1:29" ht="24">
      <c r="A152" s="500" t="s">
        <v>666</v>
      </c>
      <c r="B152" s="501" t="s">
        <v>113</v>
      </c>
      <c r="C152" s="500" t="s">
        <v>360</v>
      </c>
      <c r="D152" s="529" t="s">
        <v>407</v>
      </c>
      <c r="E152" s="501"/>
      <c r="F152" s="479" t="s">
        <v>361</v>
      </c>
      <c r="G152" s="503" t="s">
        <v>667</v>
      </c>
      <c r="H152" s="501">
        <v>500</v>
      </c>
      <c r="I152" s="501"/>
      <c r="J152" s="501"/>
      <c r="K152" s="501"/>
      <c r="L152" s="501">
        <v>500</v>
      </c>
      <c r="M152" s="569"/>
      <c r="N152" s="647"/>
      <c r="O152" s="479"/>
      <c r="P152" s="538"/>
      <c r="Q152" s="430"/>
      <c r="R152" s="433"/>
      <c r="S152" s="430"/>
      <c r="T152" s="430"/>
      <c r="U152" s="503"/>
      <c r="V152" s="479"/>
      <c r="W152" s="479"/>
      <c r="X152" s="479"/>
      <c r="Y152" s="479"/>
      <c r="Z152" s="479"/>
      <c r="AA152" s="479"/>
      <c r="AB152" s="479"/>
      <c r="AC152" s="479"/>
    </row>
    <row r="153" spans="1:29" ht="14.25">
      <c r="A153" s="500" t="s">
        <v>668</v>
      </c>
      <c r="B153" s="501" t="s">
        <v>669</v>
      </c>
      <c r="C153" s="500" t="s">
        <v>360</v>
      </c>
      <c r="D153" s="529" t="s">
        <v>407</v>
      </c>
      <c r="E153" s="501"/>
      <c r="F153" s="479" t="s">
        <v>361</v>
      </c>
      <c r="G153" s="503" t="s">
        <v>670</v>
      </c>
      <c r="H153" s="501">
        <v>6000</v>
      </c>
      <c r="I153" s="501"/>
      <c r="J153" s="501"/>
      <c r="K153" s="501"/>
      <c r="L153" s="501">
        <v>6000</v>
      </c>
      <c r="M153" s="569"/>
      <c r="N153" s="647"/>
      <c r="O153" s="479"/>
      <c r="P153" s="479"/>
      <c r="Q153" s="430"/>
      <c r="R153" s="479"/>
      <c r="S153" s="430"/>
      <c r="T153" s="430"/>
      <c r="U153" s="503" t="s">
        <v>670</v>
      </c>
      <c r="V153" s="479"/>
      <c r="W153" s="538"/>
      <c r="X153" s="479"/>
      <c r="Y153" s="433"/>
      <c r="Z153" s="479"/>
      <c r="AA153" s="479"/>
      <c r="AB153" s="479"/>
      <c r="AC153" s="479"/>
    </row>
    <row r="154" spans="1:29" ht="24">
      <c r="A154" s="523" t="s">
        <v>493</v>
      </c>
      <c r="B154" s="479"/>
      <c r="C154" s="500" t="s">
        <v>360</v>
      </c>
      <c r="D154" s="529" t="s">
        <v>407</v>
      </c>
      <c r="E154" s="628"/>
      <c r="F154" s="524" t="s">
        <v>361</v>
      </c>
      <c r="G154" s="430" t="s">
        <v>671</v>
      </c>
      <c r="H154" s="526">
        <v>20000</v>
      </c>
      <c r="I154" s="501"/>
      <c r="J154" s="501"/>
      <c r="K154" s="501"/>
      <c r="L154" s="526">
        <v>20000</v>
      </c>
      <c r="M154" s="569"/>
      <c r="N154" s="495" t="s">
        <v>671</v>
      </c>
      <c r="O154" s="479">
        <v>15000</v>
      </c>
      <c r="P154" s="479"/>
      <c r="Q154" s="430"/>
      <c r="R154" s="479"/>
      <c r="S154" s="430">
        <v>15000</v>
      </c>
      <c r="T154" s="430"/>
      <c r="U154" s="430"/>
      <c r="V154" s="479"/>
      <c r="W154" s="479"/>
      <c r="X154" s="479"/>
      <c r="Y154" s="479"/>
      <c r="Z154" s="479"/>
      <c r="AA154" s="479"/>
      <c r="AB154" s="479"/>
      <c r="AC154" s="479"/>
    </row>
    <row r="155" spans="1:29" ht="24">
      <c r="A155" s="500" t="s">
        <v>672</v>
      </c>
      <c r="B155" s="501" t="s">
        <v>457</v>
      </c>
      <c r="C155" s="500" t="s">
        <v>360</v>
      </c>
      <c r="D155" s="529" t="s">
        <v>407</v>
      </c>
      <c r="E155" s="501"/>
      <c r="F155" s="479" t="s">
        <v>361</v>
      </c>
      <c r="G155" s="503" t="s">
        <v>673</v>
      </c>
      <c r="H155" s="479">
        <v>12000</v>
      </c>
      <c r="I155" s="479"/>
      <c r="J155" s="479"/>
      <c r="K155" s="430"/>
      <c r="L155" s="430">
        <v>12000</v>
      </c>
      <c r="M155" s="628"/>
      <c r="N155" s="647" t="s">
        <v>673</v>
      </c>
      <c r="O155" s="479">
        <v>12000</v>
      </c>
      <c r="P155" s="479"/>
      <c r="Q155" s="430"/>
      <c r="R155" s="479"/>
      <c r="S155" s="430">
        <v>12000</v>
      </c>
      <c r="T155" s="430"/>
      <c r="U155" s="503"/>
      <c r="V155" s="479"/>
      <c r="W155" s="479"/>
      <c r="X155" s="479"/>
      <c r="Y155" s="479"/>
      <c r="Z155" s="479"/>
      <c r="AA155" s="479"/>
      <c r="AB155" s="479"/>
      <c r="AC155" s="479"/>
    </row>
    <row r="156" spans="1:29" ht="24">
      <c r="A156" s="500" t="s">
        <v>674</v>
      </c>
      <c r="B156" s="501" t="s">
        <v>25</v>
      </c>
      <c r="C156" s="500" t="s">
        <v>360</v>
      </c>
      <c r="D156" s="529" t="s">
        <v>407</v>
      </c>
      <c r="E156" s="501"/>
      <c r="F156" s="479" t="s">
        <v>361</v>
      </c>
      <c r="G156" s="503" t="s">
        <v>675</v>
      </c>
      <c r="H156" s="501">
        <v>100</v>
      </c>
      <c r="I156" s="501"/>
      <c r="J156" s="501"/>
      <c r="K156" s="501"/>
      <c r="L156" s="501">
        <v>100</v>
      </c>
      <c r="M156" s="628"/>
      <c r="N156" s="647"/>
      <c r="O156" s="479"/>
      <c r="P156" s="479"/>
      <c r="Q156" s="430"/>
      <c r="R156" s="479"/>
      <c r="S156" s="430"/>
      <c r="T156" s="430"/>
      <c r="U156" s="503"/>
      <c r="V156" s="479"/>
      <c r="W156" s="479"/>
      <c r="X156" s="479"/>
      <c r="Y156" s="479"/>
      <c r="Z156" s="479"/>
      <c r="AA156" s="479"/>
      <c r="AB156" s="479"/>
      <c r="AC156" s="479"/>
    </row>
    <row r="157" spans="1:29" ht="47.25" customHeight="1">
      <c r="A157" s="500" t="s">
        <v>676</v>
      </c>
      <c r="B157" s="501" t="s">
        <v>168</v>
      </c>
      <c r="C157" s="500" t="s">
        <v>360</v>
      </c>
      <c r="D157" s="529" t="s">
        <v>407</v>
      </c>
      <c r="E157" s="501"/>
      <c r="F157" s="479" t="s">
        <v>361</v>
      </c>
      <c r="G157" s="503"/>
      <c r="H157" s="501"/>
      <c r="I157" s="501"/>
      <c r="J157" s="501"/>
      <c r="K157" s="501"/>
      <c r="L157" s="501"/>
      <c r="M157" s="628"/>
      <c r="N157" s="647"/>
      <c r="O157" s="479"/>
      <c r="P157" s="479"/>
      <c r="Q157" s="430"/>
      <c r="R157" s="479"/>
      <c r="S157" s="430"/>
      <c r="T157" s="430"/>
      <c r="U157" s="503" t="s">
        <v>677</v>
      </c>
      <c r="V157" s="501">
        <v>8300</v>
      </c>
      <c r="W157" s="501"/>
      <c r="X157" s="501"/>
      <c r="Y157" s="501"/>
      <c r="Z157" s="501">
        <v>8300</v>
      </c>
      <c r="AA157" s="479"/>
      <c r="AB157" s="479"/>
      <c r="AC157" s="479"/>
    </row>
    <row r="158" spans="1:29" ht="14.25">
      <c r="A158" s="500" t="s">
        <v>678</v>
      </c>
      <c r="B158" s="501" t="s">
        <v>457</v>
      </c>
      <c r="C158" s="500" t="s">
        <v>360</v>
      </c>
      <c r="D158" s="529" t="s">
        <v>407</v>
      </c>
      <c r="E158" s="501"/>
      <c r="F158" s="479" t="s">
        <v>361</v>
      </c>
      <c r="G158" s="503"/>
      <c r="H158" s="501"/>
      <c r="I158" s="501"/>
      <c r="J158" s="501"/>
      <c r="K158" s="501"/>
      <c r="L158" s="501"/>
      <c r="M158" s="628"/>
      <c r="N158" s="647"/>
      <c r="O158" s="479"/>
      <c r="P158" s="479"/>
      <c r="Q158" s="430"/>
      <c r="R158" s="479"/>
      <c r="S158" s="430"/>
      <c r="T158" s="430"/>
      <c r="U158" s="503" t="s">
        <v>679</v>
      </c>
      <c r="V158" s="501">
        <v>2200</v>
      </c>
      <c r="W158" s="501"/>
      <c r="X158" s="501"/>
      <c r="Y158" s="501"/>
      <c r="Z158" s="501">
        <v>2200</v>
      </c>
      <c r="AA158" s="479"/>
      <c r="AB158" s="479"/>
      <c r="AC158" s="479"/>
    </row>
    <row r="159" spans="1:29" s="242" customFormat="1" ht="14.25">
      <c r="A159" s="539" t="s">
        <v>1159</v>
      </c>
      <c r="B159" s="444"/>
      <c r="C159" s="467"/>
      <c r="D159" s="467"/>
      <c r="E159" s="467"/>
      <c r="F159" s="467"/>
      <c r="G159" s="467"/>
      <c r="H159" s="444"/>
      <c r="I159" s="481"/>
      <c r="J159" s="444"/>
      <c r="K159" s="465"/>
      <c r="L159" s="467"/>
      <c r="M159" s="481"/>
      <c r="N159" s="625"/>
      <c r="O159" s="444"/>
      <c r="P159" s="444"/>
      <c r="Q159" s="467"/>
      <c r="R159" s="444"/>
      <c r="S159" s="467"/>
      <c r="T159" s="467"/>
      <c r="U159" s="467"/>
      <c r="V159" s="444"/>
      <c r="W159" s="444"/>
      <c r="X159" s="444"/>
      <c r="Y159" s="444"/>
      <c r="Z159" s="444"/>
      <c r="AA159" s="444"/>
      <c r="AB159" s="444"/>
      <c r="AC159" s="444"/>
    </row>
    <row r="160" spans="1:29" ht="24">
      <c r="A160" s="500" t="s">
        <v>681</v>
      </c>
      <c r="B160" s="501" t="s">
        <v>682</v>
      </c>
      <c r="C160" s="500" t="s">
        <v>360</v>
      </c>
      <c r="D160" s="529" t="s">
        <v>407</v>
      </c>
      <c r="E160" s="501"/>
      <c r="F160" s="479" t="s">
        <v>361</v>
      </c>
      <c r="G160" s="503" t="s">
        <v>683</v>
      </c>
      <c r="H160" s="501">
        <v>6700</v>
      </c>
      <c r="I160" s="501"/>
      <c r="J160" s="501"/>
      <c r="K160" s="501"/>
      <c r="L160" s="501">
        <v>6700</v>
      </c>
      <c r="M160" s="569"/>
      <c r="N160" s="647" t="s">
        <v>683</v>
      </c>
      <c r="O160" s="479">
        <v>5000</v>
      </c>
      <c r="P160" s="479"/>
      <c r="Q160" s="430"/>
      <c r="R160" s="479"/>
      <c r="S160" s="430">
        <v>5000</v>
      </c>
      <c r="T160" s="430"/>
      <c r="U160" s="503" t="s">
        <v>683</v>
      </c>
      <c r="V160" s="479"/>
      <c r="W160" s="479"/>
      <c r="X160" s="479"/>
      <c r="Y160" s="479"/>
      <c r="Z160" s="479"/>
      <c r="AA160" s="479"/>
      <c r="AB160" s="479"/>
      <c r="AC160" s="479"/>
    </row>
    <row r="161" spans="1:29" ht="14.25">
      <c r="A161" s="500" t="s">
        <v>684</v>
      </c>
      <c r="B161" s="501" t="s">
        <v>10</v>
      </c>
      <c r="C161" s="500" t="s">
        <v>360</v>
      </c>
      <c r="D161" s="529" t="s">
        <v>407</v>
      </c>
      <c r="E161" s="501"/>
      <c r="F161" s="479" t="s">
        <v>361</v>
      </c>
      <c r="G161" s="503"/>
      <c r="H161" s="501"/>
      <c r="I161" s="501"/>
      <c r="J161" s="501"/>
      <c r="K161" s="501"/>
      <c r="L161" s="501"/>
      <c r="M161" s="569"/>
      <c r="N161" s="647" t="s">
        <v>685</v>
      </c>
      <c r="O161" s="501">
        <v>13000</v>
      </c>
      <c r="P161" s="501"/>
      <c r="Q161" s="501"/>
      <c r="R161" s="501"/>
      <c r="S161" s="501">
        <v>13000</v>
      </c>
      <c r="T161" s="430"/>
      <c r="U161" s="503"/>
      <c r="V161" s="479"/>
      <c r="W161" s="479"/>
      <c r="X161" s="479"/>
      <c r="Y161" s="479"/>
      <c r="Z161" s="479"/>
      <c r="AA161" s="479"/>
      <c r="AB161" s="479"/>
      <c r="AC161" s="479"/>
    </row>
    <row r="162" spans="1:29" ht="24">
      <c r="A162" s="500" t="s">
        <v>686</v>
      </c>
      <c r="B162" s="501" t="s">
        <v>10</v>
      </c>
      <c r="C162" s="500" t="s">
        <v>360</v>
      </c>
      <c r="D162" s="529" t="s">
        <v>407</v>
      </c>
      <c r="E162" s="501"/>
      <c r="F162" s="479" t="s">
        <v>361</v>
      </c>
      <c r="G162" s="503" t="s">
        <v>687</v>
      </c>
      <c r="H162" s="501">
        <v>7400</v>
      </c>
      <c r="I162" s="501"/>
      <c r="J162" s="501"/>
      <c r="K162" s="501"/>
      <c r="L162" s="501">
        <v>7400</v>
      </c>
      <c r="M162" s="628"/>
      <c r="N162" s="647"/>
      <c r="O162" s="479"/>
      <c r="P162" s="479"/>
      <c r="Q162" s="430"/>
      <c r="R162" s="479"/>
      <c r="S162" s="430"/>
      <c r="T162" s="430"/>
      <c r="U162" s="503"/>
      <c r="V162" s="479"/>
      <c r="W162" s="479"/>
      <c r="X162" s="479"/>
      <c r="Y162" s="479"/>
      <c r="Z162" s="479"/>
      <c r="AA162" s="479"/>
      <c r="AB162" s="479"/>
      <c r="AC162" s="479"/>
    </row>
    <row r="163" spans="1:29" ht="14.25">
      <c r="A163" s="500" t="s">
        <v>688</v>
      </c>
      <c r="B163" s="501" t="s">
        <v>682</v>
      </c>
      <c r="C163" s="500" t="s">
        <v>360</v>
      </c>
      <c r="D163" s="529" t="s">
        <v>407</v>
      </c>
      <c r="E163" s="501"/>
      <c r="F163" s="479" t="s">
        <v>361</v>
      </c>
      <c r="G163" s="503" t="s">
        <v>689</v>
      </c>
      <c r="H163" s="501">
        <v>600</v>
      </c>
      <c r="I163" s="501"/>
      <c r="J163" s="501"/>
      <c r="K163" s="501"/>
      <c r="L163" s="501">
        <v>600</v>
      </c>
      <c r="M163" s="628"/>
      <c r="N163" s="647"/>
      <c r="O163" s="479"/>
      <c r="P163" s="479"/>
      <c r="Q163" s="430"/>
      <c r="R163" s="479"/>
      <c r="S163" s="430"/>
      <c r="T163" s="430"/>
      <c r="U163" s="503"/>
      <c r="V163" s="479"/>
      <c r="W163" s="479"/>
      <c r="X163" s="479"/>
      <c r="Y163" s="479"/>
      <c r="Z163" s="479"/>
      <c r="AA163" s="479"/>
      <c r="AB163" s="479"/>
      <c r="AC163" s="479"/>
    </row>
    <row r="164" spans="1:29" ht="14.25">
      <c r="A164" s="500" t="s">
        <v>690</v>
      </c>
      <c r="B164" s="501" t="s">
        <v>10</v>
      </c>
      <c r="C164" s="500" t="s">
        <v>360</v>
      </c>
      <c r="D164" s="529" t="s">
        <v>407</v>
      </c>
      <c r="E164" s="501"/>
      <c r="F164" s="479" t="s">
        <v>361</v>
      </c>
      <c r="G164" s="503"/>
      <c r="H164" s="502"/>
      <c r="I164" s="501"/>
      <c r="J164" s="501"/>
      <c r="K164" s="501"/>
      <c r="L164" s="501"/>
      <c r="M164" s="628"/>
      <c r="N164" s="647" t="s">
        <v>691</v>
      </c>
      <c r="O164" s="502">
        <v>12000</v>
      </c>
      <c r="P164" s="501"/>
      <c r="Q164" s="501"/>
      <c r="R164" s="501"/>
      <c r="S164" s="501">
        <v>12000</v>
      </c>
      <c r="T164" s="430"/>
      <c r="U164" s="503"/>
      <c r="V164" s="479"/>
      <c r="W164" s="479"/>
      <c r="X164" s="479"/>
      <c r="Y164" s="479"/>
      <c r="Z164" s="479"/>
      <c r="AA164" s="479"/>
      <c r="AB164" s="479"/>
      <c r="AC164" s="479"/>
    </row>
    <row r="165" spans="1:29" ht="14.25">
      <c r="A165" s="500" t="s">
        <v>692</v>
      </c>
      <c r="B165" s="501" t="s">
        <v>10</v>
      </c>
      <c r="C165" s="500" t="s">
        <v>360</v>
      </c>
      <c r="D165" s="529" t="s">
        <v>407</v>
      </c>
      <c r="E165" s="501"/>
      <c r="F165" s="479" t="s">
        <v>361</v>
      </c>
      <c r="G165" s="503"/>
      <c r="H165" s="502"/>
      <c r="I165" s="501"/>
      <c r="J165" s="501"/>
      <c r="K165" s="501"/>
      <c r="L165" s="501"/>
      <c r="M165" s="628"/>
      <c r="N165" s="647" t="s">
        <v>693</v>
      </c>
      <c r="O165" s="502">
        <v>8000</v>
      </c>
      <c r="P165" s="501"/>
      <c r="Q165" s="501"/>
      <c r="R165" s="501"/>
      <c r="S165" s="501">
        <v>8000</v>
      </c>
      <c r="T165" s="430"/>
      <c r="U165" s="503"/>
      <c r="V165" s="479"/>
      <c r="W165" s="479"/>
      <c r="X165" s="479"/>
      <c r="Y165" s="479"/>
      <c r="Z165" s="479"/>
      <c r="AA165" s="479"/>
      <c r="AB165" s="479"/>
      <c r="AC165" s="479"/>
    </row>
    <row r="166" spans="1:29" ht="14.25">
      <c r="A166" s="523" t="s">
        <v>694</v>
      </c>
      <c r="B166" s="525" t="s">
        <v>113</v>
      </c>
      <c r="C166" s="500" t="s">
        <v>360</v>
      </c>
      <c r="D166" s="529" t="s">
        <v>407</v>
      </c>
      <c r="E166" s="628"/>
      <c r="F166" s="479" t="s">
        <v>361</v>
      </c>
      <c r="G166" s="523"/>
      <c r="H166" s="558"/>
      <c r="I166" s="501"/>
      <c r="J166" s="501"/>
      <c r="K166" s="501"/>
      <c r="L166" s="526"/>
      <c r="M166" s="628"/>
      <c r="N166" s="574"/>
      <c r="O166" s="479"/>
      <c r="P166" s="479"/>
      <c r="Q166" s="430"/>
      <c r="R166" s="479"/>
      <c r="S166" s="430"/>
      <c r="T166" s="430"/>
      <c r="U166" s="523" t="s">
        <v>695</v>
      </c>
      <c r="V166" s="558">
        <v>17000</v>
      </c>
      <c r="W166" s="501"/>
      <c r="X166" s="501"/>
      <c r="Y166" s="501"/>
      <c r="Z166" s="526">
        <v>17000</v>
      </c>
      <c r="AA166" s="479"/>
      <c r="AB166" s="479"/>
      <c r="AC166" s="479"/>
    </row>
    <row r="167" spans="1:29" ht="24">
      <c r="A167" s="523" t="s">
        <v>696</v>
      </c>
      <c r="B167" s="525" t="s">
        <v>10</v>
      </c>
      <c r="C167" s="500" t="s">
        <v>360</v>
      </c>
      <c r="D167" s="529" t="s">
        <v>407</v>
      </c>
      <c r="E167" s="525"/>
      <c r="F167" s="560" t="s">
        <v>448</v>
      </c>
      <c r="G167" s="523" t="s">
        <v>698</v>
      </c>
      <c r="H167" s="558">
        <v>10000</v>
      </c>
      <c r="I167" s="501"/>
      <c r="J167" s="501"/>
      <c r="K167" s="501"/>
      <c r="L167" s="526">
        <v>10000</v>
      </c>
      <c r="M167" s="628"/>
      <c r="N167" s="574" t="s">
        <v>698</v>
      </c>
      <c r="O167" s="558">
        <v>10000</v>
      </c>
      <c r="P167" s="479"/>
      <c r="Q167" s="430"/>
      <c r="R167" s="479"/>
      <c r="S167" s="558">
        <v>10000</v>
      </c>
      <c r="T167" s="430"/>
      <c r="U167" s="523"/>
      <c r="V167" s="479"/>
      <c r="W167" s="479"/>
      <c r="X167" s="479"/>
      <c r="Y167" s="479"/>
      <c r="Z167" s="479"/>
      <c r="AA167" s="479"/>
      <c r="AB167" s="479"/>
      <c r="AC167" s="479"/>
    </row>
    <row r="168" spans="1:29" ht="24">
      <c r="A168" s="677" t="s">
        <v>699</v>
      </c>
      <c r="B168" s="678" t="s">
        <v>10</v>
      </c>
      <c r="C168" s="650" t="s">
        <v>360</v>
      </c>
      <c r="D168" s="636" t="s">
        <v>407</v>
      </c>
      <c r="E168" s="678"/>
      <c r="F168" s="677" t="s">
        <v>448</v>
      </c>
      <c r="G168" s="677" t="s">
        <v>700</v>
      </c>
      <c r="H168" s="679">
        <v>90000</v>
      </c>
      <c r="I168" s="654"/>
      <c r="J168" s="654"/>
      <c r="K168" s="654"/>
      <c r="L168" s="680">
        <v>90000</v>
      </c>
      <c r="M168" s="637"/>
      <c r="N168" s="681" t="s">
        <v>700</v>
      </c>
      <c r="O168" s="571">
        <v>50000</v>
      </c>
      <c r="P168" s="571"/>
      <c r="Q168" s="572"/>
      <c r="R168" s="571"/>
      <c r="S168" s="572">
        <v>50000</v>
      </c>
      <c r="T168" s="572"/>
      <c r="U168" s="677" t="s">
        <v>700</v>
      </c>
      <c r="V168" s="571">
        <v>50000</v>
      </c>
      <c r="W168" s="571"/>
      <c r="X168" s="571"/>
      <c r="Y168" s="571"/>
      <c r="Z168" s="571">
        <v>50000</v>
      </c>
      <c r="AA168" s="571"/>
      <c r="AB168" s="571"/>
      <c r="AC168" s="571"/>
    </row>
    <row r="169" spans="1:29" s="172" customFormat="1" ht="13.5" customHeight="1">
      <c r="A169" s="682" t="s">
        <v>1160</v>
      </c>
      <c r="B169" s="444"/>
      <c r="C169" s="467"/>
      <c r="D169" s="467"/>
      <c r="E169" s="467"/>
      <c r="F169" s="467"/>
      <c r="G169" s="467"/>
      <c r="H169" s="444"/>
      <c r="I169" s="481"/>
      <c r="J169" s="444"/>
      <c r="K169" s="465"/>
      <c r="L169" s="467"/>
      <c r="M169" s="465"/>
      <c r="N169" s="625"/>
      <c r="O169" s="444"/>
      <c r="P169" s="444"/>
      <c r="Q169" s="467"/>
      <c r="R169" s="444"/>
      <c r="S169" s="467"/>
      <c r="T169" s="467"/>
      <c r="U169" s="467"/>
      <c r="V169" s="444"/>
      <c r="W169" s="444"/>
      <c r="X169" s="444"/>
      <c r="Y169" s="444"/>
      <c r="Z169" s="444"/>
      <c r="AA169" s="444"/>
      <c r="AB169" s="444"/>
      <c r="AC169" s="444"/>
    </row>
    <row r="170" spans="1:29" s="386" customFormat="1" ht="105.75" customHeight="1">
      <c r="A170" s="556" t="s">
        <v>702</v>
      </c>
      <c r="B170" s="479" t="s">
        <v>543</v>
      </c>
      <c r="C170" s="500" t="s">
        <v>360</v>
      </c>
      <c r="D170" s="529" t="s">
        <v>407</v>
      </c>
      <c r="E170" s="521"/>
      <c r="F170" s="479" t="s">
        <v>361</v>
      </c>
      <c r="G170" s="556" t="s">
        <v>703</v>
      </c>
      <c r="H170" s="568">
        <v>1290000</v>
      </c>
      <c r="I170" s="521"/>
      <c r="J170" s="521"/>
      <c r="K170" s="521"/>
      <c r="L170" s="557">
        <v>1290000</v>
      </c>
      <c r="M170" s="683"/>
      <c r="N170" s="676" t="s">
        <v>703</v>
      </c>
      <c r="O170" s="479">
        <v>600000</v>
      </c>
      <c r="P170" s="479"/>
      <c r="Q170" s="430"/>
      <c r="R170" s="479"/>
      <c r="S170" s="430">
        <v>600000</v>
      </c>
      <c r="T170" s="430"/>
      <c r="U170" s="556" t="s">
        <v>703</v>
      </c>
      <c r="V170" s="479">
        <v>600000</v>
      </c>
      <c r="W170" s="479"/>
      <c r="X170" s="479"/>
      <c r="Y170" s="479"/>
      <c r="Z170" s="479">
        <v>600000</v>
      </c>
      <c r="AA170" s="479"/>
      <c r="AB170" s="479"/>
      <c r="AC170" s="479"/>
    </row>
    <row r="171" spans="1:29" ht="49.5" customHeight="1">
      <c r="A171" s="684" t="s">
        <v>704</v>
      </c>
      <c r="B171" s="667" t="s">
        <v>1161</v>
      </c>
      <c r="C171" s="658" t="s">
        <v>360</v>
      </c>
      <c r="D171" s="661" t="s">
        <v>407</v>
      </c>
      <c r="E171" s="685"/>
      <c r="F171" s="686" t="s">
        <v>361</v>
      </c>
      <c r="G171" s="687" t="s">
        <v>705</v>
      </c>
      <c r="H171" s="688">
        <v>200000</v>
      </c>
      <c r="I171" s="689"/>
      <c r="J171" s="689"/>
      <c r="K171" s="689"/>
      <c r="L171" s="667">
        <v>200000</v>
      </c>
      <c r="M171" s="446"/>
      <c r="N171" s="690" t="s">
        <v>705</v>
      </c>
      <c r="O171" s="667">
        <v>150000</v>
      </c>
      <c r="P171" s="667"/>
      <c r="Q171" s="684"/>
      <c r="R171" s="667"/>
      <c r="S171" s="684">
        <v>150000</v>
      </c>
      <c r="T171" s="684"/>
      <c r="U171" s="687" t="s">
        <v>705</v>
      </c>
      <c r="V171" s="667">
        <v>150000</v>
      </c>
      <c r="W171" s="667"/>
      <c r="X171" s="667"/>
      <c r="Y171" s="667"/>
      <c r="Z171" s="667">
        <v>150000</v>
      </c>
      <c r="AA171" s="667"/>
      <c r="AB171" s="667"/>
      <c r="AC171" s="667"/>
    </row>
    <row r="172" spans="1:29" s="242" customFormat="1" ht="14.25">
      <c r="A172" s="561" t="s">
        <v>1162</v>
      </c>
      <c r="B172" s="444"/>
      <c r="C172" s="467"/>
      <c r="D172" s="467"/>
      <c r="E172" s="467"/>
      <c r="F172" s="467"/>
      <c r="G172" s="467"/>
      <c r="H172" s="444"/>
      <c r="I172" s="481"/>
      <c r="J172" s="444"/>
      <c r="K172" s="465"/>
      <c r="L172" s="467"/>
      <c r="M172" s="465"/>
      <c r="N172" s="625"/>
      <c r="O172" s="444"/>
      <c r="P172" s="444"/>
      <c r="Q172" s="467"/>
      <c r="R172" s="444"/>
      <c r="S172" s="467"/>
      <c r="T172" s="467"/>
      <c r="U172" s="467"/>
      <c r="V172" s="444"/>
      <c r="W172" s="444"/>
      <c r="X172" s="444"/>
      <c r="Y172" s="444"/>
      <c r="Z172" s="444"/>
      <c r="AA172" s="444"/>
      <c r="AB172" s="444"/>
      <c r="AC172" s="444"/>
    </row>
    <row r="173" spans="1:29" ht="24">
      <c r="A173" s="500" t="s">
        <v>707</v>
      </c>
      <c r="B173" s="501"/>
      <c r="C173" s="500" t="s">
        <v>360</v>
      </c>
      <c r="D173" s="529" t="s">
        <v>407</v>
      </c>
      <c r="E173" s="501"/>
      <c r="F173" s="479" t="s">
        <v>361</v>
      </c>
      <c r="G173" s="503" t="s">
        <v>708</v>
      </c>
      <c r="H173" s="501">
        <v>10000</v>
      </c>
      <c r="I173" s="501"/>
      <c r="J173" s="501"/>
      <c r="K173" s="501"/>
      <c r="L173" s="501">
        <v>10000</v>
      </c>
      <c r="M173" s="569"/>
      <c r="N173" s="495"/>
      <c r="O173" s="479"/>
      <c r="P173" s="479"/>
      <c r="Q173" s="430"/>
      <c r="R173" s="479"/>
      <c r="S173" s="430"/>
      <c r="T173" s="430"/>
      <c r="U173" s="430"/>
      <c r="V173" s="479"/>
      <c r="W173" s="479"/>
      <c r="X173" s="479"/>
      <c r="Y173" s="479"/>
      <c r="Z173" s="479"/>
      <c r="AA173" s="479"/>
      <c r="AB173" s="479"/>
      <c r="AC173" s="479"/>
    </row>
    <row r="174" spans="1:29" ht="14.25">
      <c r="A174" s="500" t="s">
        <v>709</v>
      </c>
      <c r="B174" s="501" t="s">
        <v>152</v>
      </c>
      <c r="C174" s="500" t="s">
        <v>360</v>
      </c>
      <c r="D174" s="529" t="s">
        <v>407</v>
      </c>
      <c r="E174" s="501"/>
      <c r="F174" s="479" t="s">
        <v>361</v>
      </c>
      <c r="G174" s="503"/>
      <c r="H174" s="501"/>
      <c r="I174" s="501"/>
      <c r="J174" s="501"/>
      <c r="K174" s="501"/>
      <c r="L174" s="501"/>
      <c r="M174" s="569"/>
      <c r="N174" s="647" t="s">
        <v>710</v>
      </c>
      <c r="O174" s="501">
        <v>17000</v>
      </c>
      <c r="P174" s="501"/>
      <c r="Q174" s="501"/>
      <c r="R174" s="501"/>
      <c r="S174" s="501">
        <v>17000</v>
      </c>
      <c r="T174" s="430"/>
      <c r="U174" s="430"/>
      <c r="V174" s="479"/>
      <c r="W174" s="479"/>
      <c r="X174" s="479"/>
      <c r="Y174" s="479"/>
      <c r="Z174" s="479"/>
      <c r="AA174" s="479"/>
      <c r="AB174" s="479"/>
      <c r="AC174" s="479"/>
    </row>
    <row r="175" spans="1:29" ht="48">
      <c r="A175" s="500" t="s">
        <v>711</v>
      </c>
      <c r="B175" s="501" t="s">
        <v>712</v>
      </c>
      <c r="C175" s="500" t="s">
        <v>360</v>
      </c>
      <c r="D175" s="529" t="s">
        <v>407</v>
      </c>
      <c r="E175" s="501"/>
      <c r="F175" s="479" t="s">
        <v>361</v>
      </c>
      <c r="G175" s="503" t="s">
        <v>713</v>
      </c>
      <c r="H175" s="501">
        <v>12000</v>
      </c>
      <c r="I175" s="501"/>
      <c r="J175" s="501"/>
      <c r="K175" s="501"/>
      <c r="L175" s="501">
        <v>12000</v>
      </c>
      <c r="M175" s="569"/>
      <c r="N175" s="495"/>
      <c r="O175" s="479"/>
      <c r="P175" s="479"/>
      <c r="Q175" s="430"/>
      <c r="R175" s="479"/>
      <c r="S175" s="430"/>
      <c r="T175" s="430"/>
      <c r="U175" s="430"/>
      <c r="V175" s="479"/>
      <c r="W175" s="538"/>
      <c r="X175" s="479"/>
      <c r="Y175" s="433"/>
      <c r="Z175" s="479"/>
      <c r="AA175" s="479"/>
      <c r="AB175" s="479"/>
      <c r="AC175" s="479"/>
    </row>
    <row r="176" spans="1:29" ht="46.5" customHeight="1">
      <c r="A176" s="523" t="s">
        <v>714</v>
      </c>
      <c r="B176" s="525" t="s">
        <v>1163</v>
      </c>
      <c r="C176" s="500" t="s">
        <v>360</v>
      </c>
      <c r="D176" s="529" t="s">
        <v>407</v>
      </c>
      <c r="E176" s="628"/>
      <c r="F176" s="560" t="s">
        <v>361</v>
      </c>
      <c r="G176" s="523" t="s">
        <v>715</v>
      </c>
      <c r="H176" s="526">
        <v>20000</v>
      </c>
      <c r="I176" s="521"/>
      <c r="J176" s="521"/>
      <c r="K176" s="521"/>
      <c r="L176" s="526">
        <v>20000</v>
      </c>
      <c r="M176" s="569"/>
      <c r="N176" s="574" t="s">
        <v>715</v>
      </c>
      <c r="O176" s="526">
        <v>20000</v>
      </c>
      <c r="P176" s="521"/>
      <c r="Q176" s="521"/>
      <c r="R176" s="521"/>
      <c r="S176" s="526">
        <v>20000</v>
      </c>
      <c r="T176" s="430"/>
      <c r="U176" s="523" t="s">
        <v>715</v>
      </c>
      <c r="V176" s="526">
        <v>20000</v>
      </c>
      <c r="W176" s="521"/>
      <c r="X176" s="521"/>
      <c r="Y176" s="521"/>
      <c r="Z176" s="526">
        <v>20000</v>
      </c>
      <c r="AA176" s="479"/>
      <c r="AB176" s="479"/>
      <c r="AC176" s="479"/>
    </row>
    <row r="177" spans="1:29" ht="24">
      <c r="A177" s="430" t="s">
        <v>716</v>
      </c>
      <c r="B177" s="479" t="s">
        <v>543</v>
      </c>
      <c r="C177" s="500" t="s">
        <v>360</v>
      </c>
      <c r="D177" s="529" t="s">
        <v>407</v>
      </c>
      <c r="E177" s="628"/>
      <c r="F177" s="479" t="s">
        <v>448</v>
      </c>
      <c r="G177" s="556" t="s">
        <v>718</v>
      </c>
      <c r="H177" s="557">
        <v>12000</v>
      </c>
      <c r="I177" s="521"/>
      <c r="J177" s="521"/>
      <c r="K177" s="521"/>
      <c r="L177" s="557">
        <v>10000</v>
      </c>
      <c r="M177" s="557">
        <v>2000</v>
      </c>
      <c r="N177" s="676" t="s">
        <v>718</v>
      </c>
      <c r="O177" s="479">
        <v>11000</v>
      </c>
      <c r="P177" s="479"/>
      <c r="Q177" s="430"/>
      <c r="R177" s="479"/>
      <c r="S177" s="430">
        <v>10000</v>
      </c>
      <c r="T177" s="430">
        <v>1000</v>
      </c>
      <c r="U177" s="556" t="s">
        <v>718</v>
      </c>
      <c r="V177" s="479">
        <v>11000</v>
      </c>
      <c r="W177" s="479"/>
      <c r="X177" s="479"/>
      <c r="Y177" s="479"/>
      <c r="Z177" s="479">
        <v>10000</v>
      </c>
      <c r="AA177" s="479">
        <v>1000</v>
      </c>
      <c r="AB177" s="479"/>
      <c r="AC177" s="479"/>
    </row>
    <row r="178" spans="1:29" ht="36">
      <c r="A178" s="523" t="s">
        <v>719</v>
      </c>
      <c r="B178" s="525" t="s">
        <v>457</v>
      </c>
      <c r="C178" s="500" t="s">
        <v>360</v>
      </c>
      <c r="D178" s="529" t="s">
        <v>407</v>
      </c>
      <c r="E178" s="628"/>
      <c r="F178" s="560" t="s">
        <v>361</v>
      </c>
      <c r="G178" s="523" t="s">
        <v>720</v>
      </c>
      <c r="H178" s="479">
        <v>20000</v>
      </c>
      <c r="I178" s="479"/>
      <c r="J178" s="479"/>
      <c r="K178" s="479"/>
      <c r="L178" s="479">
        <v>20000</v>
      </c>
      <c r="M178" s="569"/>
      <c r="N178" s="574" t="s">
        <v>720</v>
      </c>
      <c r="O178" s="479">
        <v>20000</v>
      </c>
      <c r="P178" s="479"/>
      <c r="Q178" s="479"/>
      <c r="R178" s="479"/>
      <c r="S178" s="479">
        <v>20000</v>
      </c>
      <c r="T178" s="479"/>
      <c r="U178" s="523" t="s">
        <v>720</v>
      </c>
      <c r="V178" s="479">
        <v>20000</v>
      </c>
      <c r="W178" s="479"/>
      <c r="X178" s="479"/>
      <c r="Y178" s="479"/>
      <c r="Z178" s="479">
        <v>20000</v>
      </c>
      <c r="AA178" s="479"/>
      <c r="AB178" s="479"/>
      <c r="AC178" s="479"/>
    </row>
    <row r="179" spans="1:29" ht="24">
      <c r="A179" s="523" t="s">
        <v>721</v>
      </c>
      <c r="B179" s="525" t="s">
        <v>1164</v>
      </c>
      <c r="C179" s="500" t="s">
        <v>360</v>
      </c>
      <c r="D179" s="529" t="s">
        <v>407</v>
      </c>
      <c r="E179" s="628"/>
      <c r="F179" s="560" t="s">
        <v>361</v>
      </c>
      <c r="G179" s="523" t="s">
        <v>722</v>
      </c>
      <c r="H179" s="479">
        <v>20000</v>
      </c>
      <c r="I179" s="479"/>
      <c r="J179" s="479"/>
      <c r="K179" s="479"/>
      <c r="L179" s="479">
        <v>20000</v>
      </c>
      <c r="M179" s="569"/>
      <c r="N179" s="574" t="s">
        <v>722</v>
      </c>
      <c r="O179" s="479">
        <v>20000</v>
      </c>
      <c r="P179" s="479"/>
      <c r="Q179" s="479"/>
      <c r="R179" s="479"/>
      <c r="S179" s="479">
        <v>20000</v>
      </c>
      <c r="T179" s="479"/>
      <c r="U179" s="523" t="s">
        <v>722</v>
      </c>
      <c r="V179" s="479">
        <v>20000</v>
      </c>
      <c r="W179" s="479"/>
      <c r="X179" s="479"/>
      <c r="Y179" s="479"/>
      <c r="Z179" s="479">
        <v>20000</v>
      </c>
      <c r="AA179" s="479"/>
      <c r="AB179" s="479"/>
      <c r="AC179" s="479"/>
    </row>
    <row r="180" spans="1:29" ht="36">
      <c r="A180" s="523" t="s">
        <v>723</v>
      </c>
      <c r="B180" s="525" t="s">
        <v>10</v>
      </c>
      <c r="C180" s="500" t="s">
        <v>360</v>
      </c>
      <c r="D180" s="529" t="s">
        <v>407</v>
      </c>
      <c r="E180" s="628"/>
      <c r="F180" s="560" t="s">
        <v>361</v>
      </c>
      <c r="G180" s="523" t="s">
        <v>724</v>
      </c>
      <c r="H180" s="526">
        <v>115100</v>
      </c>
      <c r="I180" s="521"/>
      <c r="J180" s="521"/>
      <c r="K180" s="521"/>
      <c r="L180" s="526">
        <v>115100</v>
      </c>
      <c r="M180" s="628"/>
      <c r="N180" s="574" t="s">
        <v>724</v>
      </c>
      <c r="O180" s="479">
        <v>50000</v>
      </c>
      <c r="P180" s="479"/>
      <c r="Q180" s="479"/>
      <c r="R180" s="479"/>
      <c r="S180" s="479">
        <v>50000</v>
      </c>
      <c r="T180" s="479"/>
      <c r="U180" s="523" t="s">
        <v>724</v>
      </c>
      <c r="V180" s="479">
        <v>50000</v>
      </c>
      <c r="W180" s="479"/>
      <c r="X180" s="479"/>
      <c r="Y180" s="479"/>
      <c r="Z180" s="479">
        <v>50000</v>
      </c>
      <c r="AA180" s="479"/>
      <c r="AB180" s="479"/>
      <c r="AC180" s="479"/>
    </row>
    <row r="181" spans="1:29" ht="36">
      <c r="A181" s="575" t="s">
        <v>725</v>
      </c>
      <c r="B181" s="525" t="s">
        <v>457</v>
      </c>
      <c r="C181" s="500" t="s">
        <v>360</v>
      </c>
      <c r="D181" s="529" t="s">
        <v>407</v>
      </c>
      <c r="E181" s="628"/>
      <c r="F181" s="525" t="s">
        <v>361</v>
      </c>
      <c r="G181" s="523" t="s">
        <v>726</v>
      </c>
      <c r="H181" s="479">
        <v>10000</v>
      </c>
      <c r="I181" s="479"/>
      <c r="J181" s="479"/>
      <c r="K181" s="479"/>
      <c r="L181" s="479">
        <v>10000</v>
      </c>
      <c r="M181" s="628"/>
      <c r="N181" s="574" t="s">
        <v>726</v>
      </c>
      <c r="O181" s="479">
        <v>10000</v>
      </c>
      <c r="P181" s="479"/>
      <c r="Q181" s="479"/>
      <c r="R181" s="479"/>
      <c r="S181" s="479">
        <v>10000</v>
      </c>
      <c r="T181" s="479"/>
      <c r="U181" s="523"/>
      <c r="V181" s="479"/>
      <c r="W181" s="479"/>
      <c r="X181" s="479"/>
      <c r="Y181" s="479"/>
      <c r="Z181" s="479"/>
      <c r="AA181" s="479"/>
      <c r="AB181" s="479"/>
      <c r="AC181" s="479"/>
    </row>
    <row r="182" spans="1:29" ht="62.25" customHeight="1">
      <c r="A182" s="575" t="s">
        <v>727</v>
      </c>
      <c r="B182" s="525" t="s">
        <v>10</v>
      </c>
      <c r="C182" s="500" t="s">
        <v>360</v>
      </c>
      <c r="D182" s="529" t="s">
        <v>407</v>
      </c>
      <c r="E182" s="628"/>
      <c r="F182" s="525" t="s">
        <v>361</v>
      </c>
      <c r="G182" s="523" t="s">
        <v>728</v>
      </c>
      <c r="H182" s="479">
        <v>60000</v>
      </c>
      <c r="I182" s="479"/>
      <c r="J182" s="479"/>
      <c r="K182" s="479"/>
      <c r="L182" s="479">
        <v>60000</v>
      </c>
      <c r="M182" s="628"/>
      <c r="N182" s="574" t="s">
        <v>728</v>
      </c>
      <c r="O182" s="479">
        <v>60000</v>
      </c>
      <c r="P182" s="479"/>
      <c r="Q182" s="479"/>
      <c r="R182" s="479"/>
      <c r="S182" s="479">
        <v>60000</v>
      </c>
      <c r="T182" s="479"/>
      <c r="U182" s="523" t="s">
        <v>728</v>
      </c>
      <c r="V182" s="479">
        <v>60000</v>
      </c>
      <c r="W182" s="479"/>
      <c r="X182" s="479"/>
      <c r="Y182" s="479"/>
      <c r="Z182" s="479">
        <v>60000</v>
      </c>
      <c r="AA182" s="479"/>
      <c r="AB182" s="479"/>
      <c r="AC182" s="479"/>
    </row>
    <row r="183" spans="1:29" ht="41.25" customHeight="1">
      <c r="A183" s="431" t="s">
        <v>729</v>
      </c>
      <c r="B183" s="525" t="s">
        <v>10</v>
      </c>
      <c r="C183" s="500" t="s">
        <v>360</v>
      </c>
      <c r="D183" s="529" t="s">
        <v>407</v>
      </c>
      <c r="E183" s="628"/>
      <c r="F183" s="525" t="s">
        <v>361</v>
      </c>
      <c r="G183" s="576" t="s">
        <v>731</v>
      </c>
      <c r="H183" s="479">
        <v>14000</v>
      </c>
      <c r="I183" s="479"/>
      <c r="J183" s="479"/>
      <c r="K183" s="479"/>
      <c r="L183" s="479">
        <v>14000</v>
      </c>
      <c r="M183" s="628"/>
      <c r="N183" s="429" t="s">
        <v>731</v>
      </c>
      <c r="O183" s="479">
        <v>14000</v>
      </c>
      <c r="P183" s="479"/>
      <c r="Q183" s="479"/>
      <c r="R183" s="479"/>
      <c r="S183" s="479">
        <v>14000</v>
      </c>
      <c r="T183" s="479"/>
      <c r="U183" s="431"/>
      <c r="V183" s="479"/>
      <c r="W183" s="479"/>
      <c r="X183" s="479"/>
      <c r="Y183" s="479"/>
      <c r="Z183" s="479"/>
      <c r="AA183" s="479"/>
      <c r="AB183" s="479"/>
      <c r="AC183" s="479"/>
    </row>
    <row r="184" spans="1:29" ht="14.25">
      <c r="A184" s="500" t="s">
        <v>732</v>
      </c>
      <c r="B184" s="501" t="s">
        <v>457</v>
      </c>
      <c r="C184" s="500" t="s">
        <v>360</v>
      </c>
      <c r="D184" s="529" t="s">
        <v>407</v>
      </c>
      <c r="E184" s="501"/>
      <c r="F184" s="479" t="s">
        <v>361</v>
      </c>
      <c r="G184" s="503" t="s">
        <v>733</v>
      </c>
      <c r="H184" s="501">
        <v>2300</v>
      </c>
      <c r="I184" s="501"/>
      <c r="J184" s="501"/>
      <c r="K184" s="501"/>
      <c r="L184" s="501">
        <v>2300</v>
      </c>
      <c r="M184" s="628"/>
      <c r="N184" s="647"/>
      <c r="O184" s="479"/>
      <c r="P184" s="479"/>
      <c r="Q184" s="479"/>
      <c r="R184" s="479"/>
      <c r="S184" s="479"/>
      <c r="T184" s="479"/>
      <c r="U184" s="503"/>
      <c r="V184" s="479"/>
      <c r="W184" s="479"/>
      <c r="X184" s="479"/>
      <c r="Y184" s="479"/>
      <c r="Z184" s="479"/>
      <c r="AA184" s="479"/>
      <c r="AB184" s="479"/>
      <c r="AC184" s="479"/>
    </row>
    <row r="185" spans="1:29" ht="24">
      <c r="A185" s="500" t="s">
        <v>734</v>
      </c>
      <c r="B185" s="501" t="s">
        <v>457</v>
      </c>
      <c r="C185" s="500" t="s">
        <v>360</v>
      </c>
      <c r="D185" s="529" t="s">
        <v>407</v>
      </c>
      <c r="E185" s="501"/>
      <c r="F185" s="479" t="s">
        <v>361</v>
      </c>
      <c r="G185" s="503"/>
      <c r="H185" s="501"/>
      <c r="I185" s="501"/>
      <c r="J185" s="501"/>
      <c r="K185" s="501"/>
      <c r="L185" s="501"/>
      <c r="M185" s="628"/>
      <c r="N185" s="647" t="s">
        <v>735</v>
      </c>
      <c r="O185" s="501">
        <v>3000</v>
      </c>
      <c r="P185" s="501"/>
      <c r="Q185" s="501"/>
      <c r="R185" s="501"/>
      <c r="S185" s="501">
        <v>3000</v>
      </c>
      <c r="T185" s="479"/>
      <c r="U185" s="503"/>
      <c r="V185" s="479"/>
      <c r="W185" s="479"/>
      <c r="X185" s="479"/>
      <c r="Y185" s="479"/>
      <c r="Z185" s="479"/>
      <c r="AA185" s="479"/>
      <c r="AB185" s="479"/>
      <c r="AC185" s="479"/>
    </row>
    <row r="186" spans="1:29" ht="51" customHeight="1">
      <c r="A186" s="500" t="s">
        <v>736</v>
      </c>
      <c r="B186" s="501" t="s">
        <v>457</v>
      </c>
      <c r="C186" s="500" t="s">
        <v>360</v>
      </c>
      <c r="D186" s="529" t="s">
        <v>407</v>
      </c>
      <c r="E186" s="501"/>
      <c r="F186" s="479" t="s">
        <v>361</v>
      </c>
      <c r="G186" s="503" t="s">
        <v>737</v>
      </c>
      <c r="H186" s="501">
        <v>43700</v>
      </c>
      <c r="I186" s="501"/>
      <c r="J186" s="501"/>
      <c r="K186" s="501"/>
      <c r="L186" s="501">
        <v>43700</v>
      </c>
      <c r="M186" s="628"/>
      <c r="N186" s="647" t="s">
        <v>737</v>
      </c>
      <c r="O186" s="479">
        <v>20000</v>
      </c>
      <c r="P186" s="479"/>
      <c r="Q186" s="430"/>
      <c r="R186" s="479"/>
      <c r="S186" s="430">
        <v>20000</v>
      </c>
      <c r="T186" s="479"/>
      <c r="U186" s="503" t="s">
        <v>737</v>
      </c>
      <c r="V186" s="479">
        <v>20000</v>
      </c>
      <c r="W186" s="479"/>
      <c r="X186" s="479"/>
      <c r="Y186" s="479"/>
      <c r="Z186" s="479">
        <v>20000</v>
      </c>
      <c r="AA186" s="479"/>
      <c r="AB186" s="479"/>
      <c r="AC186" s="479"/>
    </row>
    <row r="187" spans="1:29" ht="27.75" customHeight="1">
      <c r="A187" s="691" t="s">
        <v>1165</v>
      </c>
      <c r="B187" s="444"/>
      <c r="C187" s="444"/>
      <c r="D187" s="444"/>
      <c r="E187" s="444"/>
      <c r="F187" s="444"/>
      <c r="G187" s="467"/>
      <c r="H187" s="444">
        <f>SUM(H188:H203)</f>
        <v>364300</v>
      </c>
      <c r="I187" s="444"/>
      <c r="J187" s="444"/>
      <c r="K187" s="444"/>
      <c r="L187" s="444"/>
      <c r="M187" s="444"/>
      <c r="N187" s="625"/>
      <c r="O187" s="444">
        <f>SUM(O188:O203)</f>
        <v>96600</v>
      </c>
      <c r="P187" s="444"/>
      <c r="Q187" s="444"/>
      <c r="R187" s="444"/>
      <c r="S187" s="444"/>
      <c r="T187" s="444"/>
      <c r="U187" s="467"/>
      <c r="V187" s="444">
        <f>SUM(V188:V203)</f>
        <v>129000</v>
      </c>
      <c r="W187" s="444"/>
      <c r="X187" s="444"/>
      <c r="Y187" s="444"/>
      <c r="Z187" s="444"/>
      <c r="AA187" s="444"/>
      <c r="AB187" s="444"/>
      <c r="AC187" s="479"/>
    </row>
    <row r="188" spans="1:29" ht="24">
      <c r="A188" s="431" t="s">
        <v>739</v>
      </c>
      <c r="B188" s="428" t="s">
        <v>457</v>
      </c>
      <c r="C188" s="429" t="s">
        <v>360</v>
      </c>
      <c r="D188" s="429">
        <v>10000</v>
      </c>
      <c r="E188" s="429">
        <v>10000</v>
      </c>
      <c r="F188" s="429" t="s">
        <v>361</v>
      </c>
      <c r="G188" s="431"/>
      <c r="H188" s="428"/>
      <c r="I188" s="428"/>
      <c r="J188" s="428"/>
      <c r="K188" s="428"/>
      <c r="L188" s="428"/>
      <c r="M188" s="428"/>
      <c r="N188" s="429" t="s">
        <v>740</v>
      </c>
      <c r="O188" s="428">
        <v>10000</v>
      </c>
      <c r="P188" s="428">
        <v>10000</v>
      </c>
      <c r="Q188" s="479"/>
      <c r="R188" s="479"/>
      <c r="S188" s="479"/>
      <c r="T188" s="479"/>
      <c r="U188" s="430"/>
      <c r="V188" s="479"/>
      <c r="W188" s="479"/>
      <c r="X188" s="479"/>
      <c r="Y188" s="479"/>
      <c r="Z188" s="479"/>
      <c r="AA188" s="479"/>
      <c r="AB188" s="479"/>
      <c r="AC188" s="479"/>
    </row>
    <row r="189" spans="1:29" ht="47.25" customHeight="1">
      <c r="A189" s="431" t="s">
        <v>741</v>
      </c>
      <c r="B189" s="428" t="s">
        <v>742</v>
      </c>
      <c r="C189" s="429" t="s">
        <v>360</v>
      </c>
      <c r="D189" s="429">
        <f>85000/260000</f>
        <v>0.3269230769230769</v>
      </c>
      <c r="E189" s="429"/>
      <c r="F189" s="429" t="s">
        <v>361</v>
      </c>
      <c r="G189" s="431"/>
      <c r="H189" s="428"/>
      <c r="I189" s="428"/>
      <c r="J189" s="428"/>
      <c r="K189" s="428"/>
      <c r="L189" s="428"/>
      <c r="M189" s="428"/>
      <c r="N189" s="495"/>
      <c r="O189" s="479"/>
      <c r="P189" s="479"/>
      <c r="Q189" s="479"/>
      <c r="R189" s="479"/>
      <c r="S189" s="479"/>
      <c r="T189" s="479"/>
      <c r="U189" s="431" t="s">
        <v>743</v>
      </c>
      <c r="V189" s="428">
        <v>85000</v>
      </c>
      <c r="W189" s="428">
        <v>26000</v>
      </c>
      <c r="X189" s="428"/>
      <c r="Y189" s="428">
        <v>59000</v>
      </c>
      <c r="Z189" s="479"/>
      <c r="AA189" s="479"/>
      <c r="AB189" s="479"/>
      <c r="AC189" s="479"/>
    </row>
    <row r="190" spans="1:29" ht="24">
      <c r="A190" s="431" t="s">
        <v>744</v>
      </c>
      <c r="B190" s="428" t="s">
        <v>543</v>
      </c>
      <c r="C190" s="429" t="s">
        <v>332</v>
      </c>
      <c r="D190" s="429">
        <f>8000/120</f>
        <v>66.66666666666667</v>
      </c>
      <c r="E190" s="429"/>
      <c r="F190" s="429" t="s">
        <v>361</v>
      </c>
      <c r="G190" s="431" t="s">
        <v>1166</v>
      </c>
      <c r="H190" s="428">
        <f>D190*120</f>
        <v>8000.000000000001</v>
      </c>
      <c r="I190" s="428">
        <v>2400</v>
      </c>
      <c r="J190" s="428"/>
      <c r="K190" s="428">
        <v>5600</v>
      </c>
      <c r="L190" s="428"/>
      <c r="M190" s="428"/>
      <c r="N190" s="429"/>
      <c r="O190" s="428"/>
      <c r="P190" s="428"/>
      <c r="Q190" s="429"/>
      <c r="R190" s="428"/>
      <c r="S190" s="429"/>
      <c r="T190" s="429"/>
      <c r="U190" s="431"/>
      <c r="V190" s="428"/>
      <c r="W190" s="428"/>
      <c r="X190" s="428"/>
      <c r="Y190" s="428"/>
      <c r="Z190" s="428"/>
      <c r="AA190" s="428"/>
      <c r="AB190" s="428"/>
      <c r="AC190" s="479"/>
    </row>
    <row r="191" spans="1:29" ht="36">
      <c r="A191" s="431" t="s">
        <v>745</v>
      </c>
      <c r="B191" s="428" t="s">
        <v>173</v>
      </c>
      <c r="C191" s="429" t="s">
        <v>332</v>
      </c>
      <c r="D191" s="429" t="s">
        <v>746</v>
      </c>
      <c r="E191" s="429"/>
      <c r="F191" s="429" t="s">
        <v>747</v>
      </c>
      <c r="G191" s="431" t="s">
        <v>748</v>
      </c>
      <c r="H191" s="428">
        <v>165000</v>
      </c>
      <c r="I191" s="428"/>
      <c r="J191" s="428"/>
      <c r="K191" s="428"/>
      <c r="L191" s="428">
        <v>165000</v>
      </c>
      <c r="M191" s="628"/>
      <c r="N191" s="429"/>
      <c r="O191" s="428"/>
      <c r="P191" s="428"/>
      <c r="Q191" s="429"/>
      <c r="R191" s="428"/>
      <c r="S191" s="429"/>
      <c r="T191" s="429"/>
      <c r="U191" s="431"/>
      <c r="V191" s="428"/>
      <c r="W191" s="428"/>
      <c r="X191" s="428"/>
      <c r="Y191" s="428"/>
      <c r="Z191" s="428"/>
      <c r="AA191" s="428"/>
      <c r="AB191" s="428"/>
      <c r="AC191" s="479"/>
    </row>
    <row r="192" spans="1:29" ht="24">
      <c r="A192" s="581" t="s">
        <v>749</v>
      </c>
      <c r="B192" s="582" t="s">
        <v>750</v>
      </c>
      <c r="C192" s="429" t="s">
        <v>360</v>
      </c>
      <c r="D192" s="529" t="s">
        <v>407</v>
      </c>
      <c r="E192" s="628"/>
      <c r="F192" s="583" t="s">
        <v>448</v>
      </c>
      <c r="G192" s="585" t="s">
        <v>752</v>
      </c>
      <c r="H192" s="586">
        <v>100000</v>
      </c>
      <c r="I192" s="479">
        <v>20000</v>
      </c>
      <c r="J192" s="479"/>
      <c r="K192" s="479">
        <v>80000</v>
      </c>
      <c r="L192" s="479"/>
      <c r="M192" s="628"/>
      <c r="N192" s="692"/>
      <c r="O192" s="428"/>
      <c r="P192" s="428"/>
      <c r="Q192" s="429"/>
      <c r="R192" s="428"/>
      <c r="S192" s="429"/>
      <c r="T192" s="429"/>
      <c r="U192" s="585"/>
      <c r="V192" s="428"/>
      <c r="W192" s="428"/>
      <c r="X192" s="428"/>
      <c r="Y192" s="428"/>
      <c r="Z192" s="428"/>
      <c r="AA192" s="428"/>
      <c r="AB192" s="428"/>
      <c r="AC192" s="479"/>
    </row>
    <row r="193" spans="1:29" ht="24">
      <c r="A193" s="431" t="s">
        <v>753</v>
      </c>
      <c r="B193" s="428" t="s">
        <v>754</v>
      </c>
      <c r="C193" s="429" t="s">
        <v>360</v>
      </c>
      <c r="D193" s="529" t="s">
        <v>407</v>
      </c>
      <c r="E193" s="628"/>
      <c r="F193" s="479" t="s">
        <v>361</v>
      </c>
      <c r="G193" s="431" t="s">
        <v>755</v>
      </c>
      <c r="H193" s="428">
        <v>39300</v>
      </c>
      <c r="I193" s="479">
        <v>10000</v>
      </c>
      <c r="J193" s="479"/>
      <c r="K193" s="479">
        <v>29300</v>
      </c>
      <c r="L193" s="479"/>
      <c r="M193" s="628"/>
      <c r="N193" s="429"/>
      <c r="O193" s="428"/>
      <c r="P193" s="428"/>
      <c r="Q193" s="429"/>
      <c r="R193" s="428"/>
      <c r="S193" s="429"/>
      <c r="T193" s="429"/>
      <c r="U193" s="431"/>
      <c r="V193" s="428"/>
      <c r="W193" s="428"/>
      <c r="X193" s="428"/>
      <c r="Y193" s="428"/>
      <c r="Z193" s="428"/>
      <c r="AA193" s="428"/>
      <c r="AB193" s="428"/>
      <c r="AC193" s="479"/>
    </row>
    <row r="194" spans="1:29" ht="14.25">
      <c r="A194" s="430" t="s">
        <v>756</v>
      </c>
      <c r="B194" s="480" t="s">
        <v>10</v>
      </c>
      <c r="C194" s="429" t="s">
        <v>332</v>
      </c>
      <c r="D194" s="529" t="s">
        <v>407</v>
      </c>
      <c r="E194" s="479"/>
      <c r="F194" s="477" t="s">
        <v>361</v>
      </c>
      <c r="G194" s="430" t="s">
        <v>757</v>
      </c>
      <c r="H194" s="479">
        <v>2000</v>
      </c>
      <c r="I194" s="479"/>
      <c r="J194" s="479"/>
      <c r="K194" s="479"/>
      <c r="L194" s="479">
        <v>2000</v>
      </c>
      <c r="M194" s="628"/>
      <c r="N194" s="495"/>
      <c r="O194" s="428"/>
      <c r="P194" s="428"/>
      <c r="Q194" s="429"/>
      <c r="R194" s="428"/>
      <c r="S194" s="429"/>
      <c r="T194" s="429"/>
      <c r="U194" s="430"/>
      <c r="V194" s="428"/>
      <c r="W194" s="428"/>
      <c r="X194" s="428"/>
      <c r="Y194" s="428"/>
      <c r="Z194" s="428"/>
      <c r="AA194" s="428"/>
      <c r="AB194" s="428"/>
      <c r="AC194" s="479"/>
    </row>
    <row r="195" spans="1:29" ht="14.25">
      <c r="A195" s="430" t="s">
        <v>758</v>
      </c>
      <c r="B195" s="480" t="s">
        <v>10</v>
      </c>
      <c r="C195" s="429" t="s">
        <v>332</v>
      </c>
      <c r="D195" s="529" t="s">
        <v>407</v>
      </c>
      <c r="E195" s="479"/>
      <c r="F195" s="477" t="s">
        <v>361</v>
      </c>
      <c r="G195" s="430"/>
      <c r="H195" s="538"/>
      <c r="I195" s="538"/>
      <c r="J195" s="538"/>
      <c r="K195" s="628"/>
      <c r="L195" s="628"/>
      <c r="M195" s="628"/>
      <c r="N195" s="495" t="s">
        <v>759</v>
      </c>
      <c r="O195" s="479">
        <v>20000</v>
      </c>
      <c r="P195" s="479"/>
      <c r="Q195" s="479"/>
      <c r="R195" s="479"/>
      <c r="S195" s="479">
        <v>20000</v>
      </c>
      <c r="T195" s="429"/>
      <c r="U195" s="430"/>
      <c r="V195" s="428"/>
      <c r="W195" s="428"/>
      <c r="X195" s="428"/>
      <c r="Y195" s="428"/>
      <c r="Z195" s="428"/>
      <c r="AA195" s="428"/>
      <c r="AB195" s="428"/>
      <c r="AC195" s="479"/>
    </row>
    <row r="196" spans="1:29" ht="14.25">
      <c r="A196" s="430" t="s">
        <v>760</v>
      </c>
      <c r="B196" s="480" t="s">
        <v>761</v>
      </c>
      <c r="C196" s="429" t="s">
        <v>332</v>
      </c>
      <c r="D196" s="529" t="s">
        <v>407</v>
      </c>
      <c r="E196" s="479"/>
      <c r="F196" s="477" t="s">
        <v>361</v>
      </c>
      <c r="G196" s="430" t="s">
        <v>762</v>
      </c>
      <c r="H196" s="479">
        <v>50000</v>
      </c>
      <c r="I196" s="479">
        <v>10000</v>
      </c>
      <c r="J196" s="479"/>
      <c r="K196" s="479">
        <v>40000</v>
      </c>
      <c r="L196" s="628"/>
      <c r="M196" s="628"/>
      <c r="N196" s="495" t="s">
        <v>762</v>
      </c>
      <c r="O196" s="479">
        <v>25000</v>
      </c>
      <c r="P196" s="479">
        <v>5000</v>
      </c>
      <c r="Q196" s="479"/>
      <c r="R196" s="479">
        <v>20000</v>
      </c>
      <c r="S196" s="479"/>
      <c r="T196" s="429"/>
      <c r="U196" s="430" t="s">
        <v>762</v>
      </c>
      <c r="V196" s="479">
        <v>25000</v>
      </c>
      <c r="W196" s="479">
        <v>5000</v>
      </c>
      <c r="X196" s="479"/>
      <c r="Y196" s="479">
        <v>20000</v>
      </c>
      <c r="Z196" s="428"/>
      <c r="AA196" s="428"/>
      <c r="AB196" s="428"/>
      <c r="AC196" s="479"/>
    </row>
    <row r="197" spans="1:29" ht="14.25">
      <c r="A197" s="430" t="s">
        <v>763</v>
      </c>
      <c r="B197" s="480" t="s">
        <v>10</v>
      </c>
      <c r="C197" s="429" t="s">
        <v>332</v>
      </c>
      <c r="D197" s="529" t="s">
        <v>407</v>
      </c>
      <c r="E197" s="479"/>
      <c r="F197" s="477" t="s">
        <v>361</v>
      </c>
      <c r="G197" s="430"/>
      <c r="H197" s="538"/>
      <c r="I197" s="538"/>
      <c r="J197" s="538"/>
      <c r="K197" s="628"/>
      <c r="L197" s="628"/>
      <c r="M197" s="628"/>
      <c r="N197" s="495" t="s">
        <v>764</v>
      </c>
      <c r="O197" s="479">
        <v>19600</v>
      </c>
      <c r="P197" s="479">
        <v>5000</v>
      </c>
      <c r="Q197" s="479"/>
      <c r="R197" s="479">
        <v>14600</v>
      </c>
      <c r="S197" s="479"/>
      <c r="T197" s="429"/>
      <c r="U197" s="430"/>
      <c r="V197" s="428"/>
      <c r="W197" s="428"/>
      <c r="X197" s="428"/>
      <c r="Y197" s="428"/>
      <c r="Z197" s="428"/>
      <c r="AA197" s="428"/>
      <c r="AB197" s="428"/>
      <c r="AC197" s="479"/>
    </row>
    <row r="198" spans="1:29" ht="14.25">
      <c r="A198" s="430" t="s">
        <v>765</v>
      </c>
      <c r="B198" s="479" t="s">
        <v>10</v>
      </c>
      <c r="C198" s="429" t="s">
        <v>332</v>
      </c>
      <c r="D198" s="529" t="s">
        <v>407</v>
      </c>
      <c r="E198" s="430"/>
      <c r="F198" s="477" t="s">
        <v>361</v>
      </c>
      <c r="G198" s="430"/>
      <c r="H198" s="538"/>
      <c r="I198" s="538"/>
      <c r="J198" s="538"/>
      <c r="K198" s="628"/>
      <c r="L198" s="628"/>
      <c r="M198" s="628"/>
      <c r="N198" s="495" t="s">
        <v>766</v>
      </c>
      <c r="O198" s="479">
        <v>12000</v>
      </c>
      <c r="P198" s="479"/>
      <c r="Q198" s="479"/>
      <c r="R198" s="479"/>
      <c r="S198" s="479">
        <v>12000</v>
      </c>
      <c r="T198" s="429"/>
      <c r="U198" s="430"/>
      <c r="V198" s="428"/>
      <c r="W198" s="428"/>
      <c r="X198" s="428"/>
      <c r="Y198" s="428"/>
      <c r="Z198" s="428"/>
      <c r="AA198" s="428"/>
      <c r="AB198" s="428"/>
      <c r="AC198" s="479"/>
    </row>
    <row r="199" spans="1:29" ht="48">
      <c r="A199" s="430" t="s">
        <v>767</v>
      </c>
      <c r="B199" s="479" t="s">
        <v>406</v>
      </c>
      <c r="C199" s="429" t="s">
        <v>360</v>
      </c>
      <c r="D199" s="529" t="s">
        <v>407</v>
      </c>
      <c r="E199" s="430"/>
      <c r="F199" s="477" t="s">
        <v>361</v>
      </c>
      <c r="G199" s="572"/>
      <c r="H199" s="538"/>
      <c r="I199" s="538"/>
      <c r="J199" s="538"/>
      <c r="K199" s="628"/>
      <c r="L199" s="628"/>
      <c r="M199" s="628"/>
      <c r="N199" s="639" t="s">
        <v>768</v>
      </c>
      <c r="O199" s="571">
        <v>10000</v>
      </c>
      <c r="P199" s="571"/>
      <c r="Q199" s="571"/>
      <c r="R199" s="571"/>
      <c r="S199" s="571">
        <v>10000</v>
      </c>
      <c r="T199" s="619"/>
      <c r="U199" s="430"/>
      <c r="V199" s="428"/>
      <c r="W199" s="428"/>
      <c r="X199" s="428"/>
      <c r="Y199" s="428"/>
      <c r="Z199" s="428"/>
      <c r="AA199" s="428"/>
      <c r="AB199" s="428"/>
      <c r="AC199" s="479"/>
    </row>
    <row r="200" spans="1:29" ht="14.25">
      <c r="A200" s="430" t="s">
        <v>769</v>
      </c>
      <c r="B200" s="479" t="s">
        <v>543</v>
      </c>
      <c r="C200" s="429" t="s">
        <v>332</v>
      </c>
      <c r="D200" s="529" t="s">
        <v>407</v>
      </c>
      <c r="E200" s="430"/>
      <c r="F200" s="477" t="s">
        <v>361</v>
      </c>
      <c r="G200" s="430"/>
      <c r="H200" s="538"/>
      <c r="I200" s="538"/>
      <c r="J200" s="538"/>
      <c r="K200" s="628"/>
      <c r="L200" s="628"/>
      <c r="M200" s="628"/>
      <c r="N200" s="495"/>
      <c r="O200" s="428"/>
      <c r="P200" s="428"/>
      <c r="Q200" s="429"/>
      <c r="R200" s="428"/>
      <c r="S200" s="429"/>
      <c r="T200" s="429"/>
      <c r="U200" s="430" t="s">
        <v>770</v>
      </c>
      <c r="V200" s="479">
        <v>6300</v>
      </c>
      <c r="W200" s="479"/>
      <c r="X200" s="479"/>
      <c r="Y200" s="479"/>
      <c r="Z200" s="479">
        <v>6300</v>
      </c>
      <c r="AA200" s="428"/>
      <c r="AB200" s="428"/>
      <c r="AC200" s="479"/>
    </row>
    <row r="201" spans="1:29" ht="14.25">
      <c r="A201" s="430" t="s">
        <v>771</v>
      </c>
      <c r="B201" s="479" t="s">
        <v>543</v>
      </c>
      <c r="C201" s="429" t="s">
        <v>332</v>
      </c>
      <c r="D201" s="529" t="s">
        <v>407</v>
      </c>
      <c r="E201" s="430"/>
      <c r="F201" s="477" t="s">
        <v>361</v>
      </c>
      <c r="G201" s="430"/>
      <c r="H201" s="538"/>
      <c r="I201" s="538"/>
      <c r="J201" s="538"/>
      <c r="K201" s="628"/>
      <c r="L201" s="628"/>
      <c r="M201" s="628"/>
      <c r="N201" s="495"/>
      <c r="O201" s="428"/>
      <c r="P201" s="428"/>
      <c r="Q201" s="429"/>
      <c r="R201" s="428"/>
      <c r="S201" s="429"/>
      <c r="T201" s="429"/>
      <c r="U201" s="430" t="s">
        <v>772</v>
      </c>
      <c r="V201" s="479">
        <v>3200</v>
      </c>
      <c r="W201" s="479"/>
      <c r="X201" s="479"/>
      <c r="Y201" s="479"/>
      <c r="Z201" s="479">
        <v>3200</v>
      </c>
      <c r="AA201" s="428"/>
      <c r="AB201" s="428"/>
      <c r="AC201" s="479"/>
    </row>
    <row r="202" spans="1:29" ht="30" customHeight="1">
      <c r="A202" s="430" t="s">
        <v>773</v>
      </c>
      <c r="B202" s="479" t="s">
        <v>20</v>
      </c>
      <c r="C202" s="429" t="s">
        <v>360</v>
      </c>
      <c r="D202" s="529" t="s">
        <v>407</v>
      </c>
      <c r="E202" s="430"/>
      <c r="F202" s="477" t="s">
        <v>361</v>
      </c>
      <c r="G202" s="430"/>
      <c r="H202" s="538"/>
      <c r="I202" s="538"/>
      <c r="J202" s="538"/>
      <c r="K202" s="628"/>
      <c r="L202" s="628"/>
      <c r="M202" s="628"/>
      <c r="N202" s="495"/>
      <c r="O202" s="428"/>
      <c r="P202" s="428"/>
      <c r="Q202" s="429"/>
      <c r="R202" s="428"/>
      <c r="S202" s="429"/>
      <c r="T202" s="429"/>
      <c r="U202" s="430" t="s">
        <v>774</v>
      </c>
      <c r="V202" s="479">
        <v>6000</v>
      </c>
      <c r="W202" s="479"/>
      <c r="X202" s="479"/>
      <c r="Y202" s="479"/>
      <c r="Z202" s="479">
        <v>6000</v>
      </c>
      <c r="AA202" s="428"/>
      <c r="AB202" s="428"/>
      <c r="AC202" s="479"/>
    </row>
    <row r="203" spans="1:29" ht="24">
      <c r="A203" s="430" t="s">
        <v>775</v>
      </c>
      <c r="B203" s="479" t="s">
        <v>10</v>
      </c>
      <c r="C203" s="429" t="s">
        <v>332</v>
      </c>
      <c r="D203" s="529" t="s">
        <v>407</v>
      </c>
      <c r="E203" s="430"/>
      <c r="F203" s="477" t="s">
        <v>361</v>
      </c>
      <c r="G203" s="430"/>
      <c r="H203" s="538"/>
      <c r="I203" s="538"/>
      <c r="J203" s="538"/>
      <c r="K203" s="628"/>
      <c r="L203" s="628"/>
      <c r="M203" s="628"/>
      <c r="N203" s="495"/>
      <c r="O203" s="428"/>
      <c r="P203" s="428"/>
      <c r="Q203" s="429"/>
      <c r="R203" s="428"/>
      <c r="S203" s="429"/>
      <c r="T203" s="429"/>
      <c r="U203" s="430" t="s">
        <v>776</v>
      </c>
      <c r="V203" s="479">
        <v>3500</v>
      </c>
      <c r="W203" s="479"/>
      <c r="X203" s="479"/>
      <c r="Y203" s="479"/>
      <c r="Z203" s="479">
        <v>3500</v>
      </c>
      <c r="AA203" s="428"/>
      <c r="AB203" s="428"/>
      <c r="AC203" s="479"/>
    </row>
    <row r="204" spans="1:29" s="242" customFormat="1" ht="14.25">
      <c r="A204" s="467" t="s">
        <v>1167</v>
      </c>
      <c r="B204" s="444"/>
      <c r="C204" s="467"/>
      <c r="D204" s="467"/>
      <c r="E204" s="467"/>
      <c r="F204" s="467"/>
      <c r="G204" s="467"/>
      <c r="H204" s="444">
        <f>SUM(H205:H209)</f>
        <v>11800</v>
      </c>
      <c r="I204" s="444"/>
      <c r="J204" s="444"/>
      <c r="K204" s="467"/>
      <c r="L204" s="467"/>
      <c r="M204" s="693"/>
      <c r="N204" s="625"/>
      <c r="O204" s="444">
        <f>SUM(O205:O209)</f>
        <v>7450</v>
      </c>
      <c r="P204" s="444"/>
      <c r="Q204" s="625"/>
      <c r="R204" s="444"/>
      <c r="S204" s="625"/>
      <c r="T204" s="625"/>
      <c r="U204" s="467"/>
      <c r="V204" s="444">
        <f>SUM(V205:V209)</f>
        <v>7200</v>
      </c>
      <c r="W204" s="444"/>
      <c r="X204" s="444"/>
      <c r="Y204" s="444"/>
      <c r="Z204" s="444"/>
      <c r="AA204" s="444"/>
      <c r="AB204" s="444"/>
      <c r="AC204" s="444"/>
    </row>
    <row r="205" spans="1:29" ht="24">
      <c r="A205" s="438" t="s">
        <v>778</v>
      </c>
      <c r="B205" s="474" t="s">
        <v>231</v>
      </c>
      <c r="C205" s="475" t="s">
        <v>332</v>
      </c>
      <c r="D205" s="529" t="s">
        <v>407</v>
      </c>
      <c r="E205" s="479" t="s">
        <v>407</v>
      </c>
      <c r="F205" s="475" t="s">
        <v>361</v>
      </c>
      <c r="G205" s="438" t="s">
        <v>1168</v>
      </c>
      <c r="H205" s="477">
        <v>4050</v>
      </c>
      <c r="I205" s="428">
        <v>150</v>
      </c>
      <c r="J205" s="428">
        <v>0</v>
      </c>
      <c r="K205" s="428">
        <v>0</v>
      </c>
      <c r="L205" s="428">
        <v>3000</v>
      </c>
      <c r="M205" s="428">
        <v>900</v>
      </c>
      <c r="N205" s="633" t="s">
        <v>1169</v>
      </c>
      <c r="O205" s="428">
        <v>1350</v>
      </c>
      <c r="P205" s="428">
        <v>50</v>
      </c>
      <c r="Q205" s="428">
        <v>0</v>
      </c>
      <c r="R205" s="428">
        <v>0</v>
      </c>
      <c r="S205" s="428">
        <v>1000</v>
      </c>
      <c r="T205" s="428">
        <v>300</v>
      </c>
      <c r="U205" s="438" t="s">
        <v>1169</v>
      </c>
      <c r="V205" s="428">
        <v>1350</v>
      </c>
      <c r="W205" s="428">
        <v>50</v>
      </c>
      <c r="X205" s="428">
        <v>0</v>
      </c>
      <c r="Y205" s="428">
        <v>0</v>
      </c>
      <c r="Z205" s="428">
        <v>1000</v>
      </c>
      <c r="AA205" s="428">
        <v>300</v>
      </c>
      <c r="AB205" s="428" t="s">
        <v>1170</v>
      </c>
      <c r="AC205" s="479"/>
    </row>
    <row r="206" spans="1:29" ht="24">
      <c r="A206" s="438" t="s">
        <v>781</v>
      </c>
      <c r="B206" s="474" t="s">
        <v>10</v>
      </c>
      <c r="C206" s="475" t="s">
        <v>332</v>
      </c>
      <c r="D206" s="529" t="s">
        <v>407</v>
      </c>
      <c r="E206" s="479" t="s">
        <v>407</v>
      </c>
      <c r="F206" s="475" t="s">
        <v>361</v>
      </c>
      <c r="G206" s="438" t="s">
        <v>1171</v>
      </c>
      <c r="H206" s="477">
        <v>2200</v>
      </c>
      <c r="I206" s="428">
        <v>200</v>
      </c>
      <c r="J206" s="428">
        <v>0</v>
      </c>
      <c r="K206" s="428">
        <v>0</v>
      </c>
      <c r="L206" s="428">
        <v>2000</v>
      </c>
      <c r="M206" s="428">
        <v>0</v>
      </c>
      <c r="N206" s="633" t="s">
        <v>1171</v>
      </c>
      <c r="O206" s="477">
        <v>2200</v>
      </c>
      <c r="P206" s="428">
        <v>200</v>
      </c>
      <c r="Q206" s="428">
        <v>0</v>
      </c>
      <c r="R206" s="428">
        <v>0</v>
      </c>
      <c r="S206" s="428">
        <v>2000</v>
      </c>
      <c r="T206" s="428">
        <v>0</v>
      </c>
      <c r="U206" s="438" t="s">
        <v>1171</v>
      </c>
      <c r="V206" s="477">
        <v>2200</v>
      </c>
      <c r="W206" s="428">
        <v>200</v>
      </c>
      <c r="X206" s="428">
        <v>0</v>
      </c>
      <c r="Y206" s="428">
        <v>0</v>
      </c>
      <c r="Z206" s="428">
        <v>2000</v>
      </c>
      <c r="AA206" s="428">
        <v>0</v>
      </c>
      <c r="AB206" s="428" t="s">
        <v>1170</v>
      </c>
      <c r="AC206" s="479"/>
    </row>
    <row r="207" spans="1:29" ht="27" customHeight="1">
      <c r="A207" s="438" t="s">
        <v>785</v>
      </c>
      <c r="B207" s="474" t="s">
        <v>786</v>
      </c>
      <c r="C207" s="475" t="s">
        <v>332</v>
      </c>
      <c r="D207" s="483">
        <v>50</v>
      </c>
      <c r="E207" s="475">
        <v>20</v>
      </c>
      <c r="F207" s="475" t="s">
        <v>361</v>
      </c>
      <c r="G207" s="438" t="s">
        <v>1172</v>
      </c>
      <c r="H207" s="477">
        <v>750</v>
      </c>
      <c r="I207" s="428">
        <v>300</v>
      </c>
      <c r="J207" s="428">
        <v>150</v>
      </c>
      <c r="K207" s="428">
        <v>150</v>
      </c>
      <c r="L207" s="428">
        <v>0</v>
      </c>
      <c r="M207" s="428">
        <v>150</v>
      </c>
      <c r="N207" s="633" t="s">
        <v>1173</v>
      </c>
      <c r="O207" s="428">
        <v>1000</v>
      </c>
      <c r="P207" s="428">
        <v>400</v>
      </c>
      <c r="Q207" s="428">
        <v>200</v>
      </c>
      <c r="R207" s="428">
        <v>200</v>
      </c>
      <c r="S207" s="428">
        <v>0</v>
      </c>
      <c r="T207" s="428">
        <v>200</v>
      </c>
      <c r="U207" s="438" t="s">
        <v>1172</v>
      </c>
      <c r="V207" s="477">
        <v>750</v>
      </c>
      <c r="W207" s="428">
        <v>300</v>
      </c>
      <c r="X207" s="428">
        <v>150</v>
      </c>
      <c r="Y207" s="428">
        <v>150</v>
      </c>
      <c r="Z207" s="428">
        <v>0</v>
      </c>
      <c r="AA207" s="428">
        <v>150</v>
      </c>
      <c r="AB207" s="428" t="s">
        <v>13</v>
      </c>
      <c r="AC207" s="479"/>
    </row>
    <row r="208" spans="1:29" ht="14.25">
      <c r="A208" s="438" t="s">
        <v>789</v>
      </c>
      <c r="B208" s="474" t="s">
        <v>231</v>
      </c>
      <c r="C208" s="475" t="s">
        <v>332</v>
      </c>
      <c r="D208" s="483">
        <v>1</v>
      </c>
      <c r="E208" s="475">
        <v>0.5</v>
      </c>
      <c r="F208" s="475" t="s">
        <v>361</v>
      </c>
      <c r="G208" s="438" t="s">
        <v>1174</v>
      </c>
      <c r="H208" s="477">
        <v>1000</v>
      </c>
      <c r="I208" s="428">
        <v>500</v>
      </c>
      <c r="J208" s="428">
        <v>200</v>
      </c>
      <c r="K208" s="428">
        <v>0</v>
      </c>
      <c r="L208" s="428">
        <v>0</v>
      </c>
      <c r="M208" s="428">
        <v>300</v>
      </c>
      <c r="N208" s="633" t="s">
        <v>1174</v>
      </c>
      <c r="O208" s="477">
        <v>1000</v>
      </c>
      <c r="P208" s="428">
        <v>500</v>
      </c>
      <c r="Q208" s="428">
        <v>200</v>
      </c>
      <c r="R208" s="428">
        <v>0</v>
      </c>
      <c r="S208" s="428">
        <v>0</v>
      </c>
      <c r="T208" s="428">
        <v>300</v>
      </c>
      <c r="U208" s="438" t="s">
        <v>1174</v>
      </c>
      <c r="V208" s="477">
        <v>1000</v>
      </c>
      <c r="W208" s="428">
        <v>500</v>
      </c>
      <c r="X208" s="428">
        <v>200</v>
      </c>
      <c r="Y208" s="428">
        <v>0</v>
      </c>
      <c r="Z208" s="428">
        <v>0</v>
      </c>
      <c r="AA208" s="428">
        <v>300</v>
      </c>
      <c r="AB208" s="428" t="s">
        <v>13</v>
      </c>
      <c r="AC208" s="479"/>
    </row>
    <row r="209" spans="1:29" ht="24">
      <c r="A209" s="503" t="s">
        <v>792</v>
      </c>
      <c r="B209" s="588" t="s">
        <v>10</v>
      </c>
      <c r="C209" s="589" t="s">
        <v>793</v>
      </c>
      <c r="D209" s="694"/>
      <c r="E209" s="589"/>
      <c r="F209" s="477" t="s">
        <v>361</v>
      </c>
      <c r="G209" s="591" t="s">
        <v>1175</v>
      </c>
      <c r="H209" s="534">
        <v>3800</v>
      </c>
      <c r="I209" s="428">
        <v>400</v>
      </c>
      <c r="J209" s="428">
        <v>600</v>
      </c>
      <c r="K209" s="428">
        <v>300</v>
      </c>
      <c r="L209" s="428">
        <v>2000</v>
      </c>
      <c r="M209" s="428">
        <v>500</v>
      </c>
      <c r="N209" s="633" t="s">
        <v>1176</v>
      </c>
      <c r="O209" s="477">
        <v>1900</v>
      </c>
      <c r="P209" s="428">
        <v>200</v>
      </c>
      <c r="Q209" s="428">
        <v>600</v>
      </c>
      <c r="R209" s="428">
        <v>150</v>
      </c>
      <c r="S209" s="428">
        <v>1000</v>
      </c>
      <c r="T209" s="428">
        <v>250</v>
      </c>
      <c r="U209" s="438" t="s">
        <v>1176</v>
      </c>
      <c r="V209" s="477">
        <v>1900</v>
      </c>
      <c r="W209" s="428">
        <v>200</v>
      </c>
      <c r="X209" s="428">
        <v>600</v>
      </c>
      <c r="Y209" s="428">
        <v>150</v>
      </c>
      <c r="Z209" s="428">
        <v>1000</v>
      </c>
      <c r="AA209" s="428">
        <v>250</v>
      </c>
      <c r="AB209" s="428" t="s">
        <v>13</v>
      </c>
      <c r="AC209" s="479"/>
    </row>
    <row r="210" spans="1:29" s="83" customFormat="1" ht="14.25">
      <c r="A210" s="627" t="s">
        <v>1177</v>
      </c>
      <c r="B210" s="444"/>
      <c r="C210" s="444"/>
      <c r="D210" s="444"/>
      <c r="E210" s="444"/>
      <c r="F210" s="444"/>
      <c r="G210" s="467"/>
      <c r="H210" s="444"/>
      <c r="I210" s="444"/>
      <c r="J210" s="444"/>
      <c r="K210" s="444"/>
      <c r="L210" s="444"/>
      <c r="M210" s="444"/>
      <c r="N210" s="625"/>
      <c r="O210" s="444"/>
      <c r="P210" s="444"/>
      <c r="Q210" s="444"/>
      <c r="R210" s="444"/>
      <c r="S210" s="444"/>
      <c r="T210" s="444"/>
      <c r="U210" s="467"/>
      <c r="V210" s="444"/>
      <c r="W210" s="444"/>
      <c r="X210" s="444"/>
      <c r="Y210" s="444"/>
      <c r="Z210" s="444"/>
      <c r="AA210" s="444"/>
      <c r="AB210" s="444"/>
      <c r="AC210" s="479"/>
    </row>
    <row r="211" spans="1:29" ht="14.25">
      <c r="A211" s="640" t="s">
        <v>1178</v>
      </c>
      <c r="B211" s="553"/>
      <c r="C211" s="553"/>
      <c r="D211" s="553"/>
      <c r="E211" s="553"/>
      <c r="F211" s="553"/>
      <c r="G211" s="641"/>
      <c r="H211" s="553">
        <f>SUM(H213:H220)</f>
        <v>106850</v>
      </c>
      <c r="I211" s="553"/>
      <c r="J211" s="553"/>
      <c r="K211" s="553"/>
      <c r="L211" s="553"/>
      <c r="M211" s="553"/>
      <c r="N211" s="642"/>
      <c r="O211" s="643">
        <f>SUM(O213:O220)</f>
        <v>42600</v>
      </c>
      <c r="P211" s="643"/>
      <c r="Q211" s="643"/>
      <c r="R211" s="643"/>
      <c r="S211" s="643"/>
      <c r="T211" s="553"/>
      <c r="U211" s="641"/>
      <c r="V211" s="553">
        <f>SUM(V213:V220)</f>
        <v>42650</v>
      </c>
      <c r="W211" s="553"/>
      <c r="X211" s="553"/>
      <c r="Y211" s="553"/>
      <c r="Z211" s="553"/>
      <c r="AA211" s="553"/>
      <c r="AB211" s="553"/>
      <c r="AC211" s="667"/>
    </row>
    <row r="212" spans="1:29" ht="14.25">
      <c r="A212" s="467" t="s">
        <v>799</v>
      </c>
      <c r="B212" s="444"/>
      <c r="C212" s="444"/>
      <c r="D212" s="444"/>
      <c r="E212" s="444"/>
      <c r="F212" s="444"/>
      <c r="G212" s="467"/>
      <c r="H212" s="444"/>
      <c r="I212" s="444"/>
      <c r="J212" s="444"/>
      <c r="K212" s="444"/>
      <c r="L212" s="444"/>
      <c r="M212" s="444"/>
      <c r="N212" s="625"/>
      <c r="O212" s="444"/>
      <c r="P212" s="444"/>
      <c r="Q212" s="444"/>
      <c r="R212" s="444"/>
      <c r="S212" s="444"/>
      <c r="T212" s="444"/>
      <c r="U212" s="467"/>
      <c r="V212" s="481"/>
      <c r="W212" s="481"/>
      <c r="X212" s="481"/>
      <c r="Y212" s="481"/>
      <c r="Z212" s="481"/>
      <c r="AA212" s="444"/>
      <c r="AB212" s="444"/>
      <c r="AC212" s="479"/>
    </row>
    <row r="213" spans="1:29" ht="24">
      <c r="A213" s="430" t="s">
        <v>800</v>
      </c>
      <c r="B213" s="479" t="s">
        <v>231</v>
      </c>
      <c r="C213" s="430" t="s">
        <v>332</v>
      </c>
      <c r="D213" s="430" t="s">
        <v>407</v>
      </c>
      <c r="E213" s="430" t="s">
        <v>407</v>
      </c>
      <c r="F213" s="430" t="s">
        <v>361</v>
      </c>
      <c r="G213" s="431" t="s">
        <v>1179</v>
      </c>
      <c r="H213" s="428">
        <v>90000</v>
      </c>
      <c r="I213" s="477">
        <v>0</v>
      </c>
      <c r="J213" s="477">
        <v>18000</v>
      </c>
      <c r="K213" s="477">
        <v>18000</v>
      </c>
      <c r="L213" s="477">
        <v>18000</v>
      </c>
      <c r="M213" s="477">
        <v>36000</v>
      </c>
      <c r="N213" s="429" t="s">
        <v>1180</v>
      </c>
      <c r="O213" s="428">
        <v>30000</v>
      </c>
      <c r="P213" s="428">
        <v>0</v>
      </c>
      <c r="Q213" s="428">
        <v>6000</v>
      </c>
      <c r="R213" s="428">
        <v>6000</v>
      </c>
      <c r="S213" s="428">
        <v>6000</v>
      </c>
      <c r="T213" s="428">
        <v>12000</v>
      </c>
      <c r="U213" s="431" t="s">
        <v>1180</v>
      </c>
      <c r="V213" s="428">
        <v>30000</v>
      </c>
      <c r="W213" s="428">
        <v>0</v>
      </c>
      <c r="X213" s="428">
        <v>6000</v>
      </c>
      <c r="Y213" s="428">
        <v>6000</v>
      </c>
      <c r="Z213" s="428">
        <v>6000</v>
      </c>
      <c r="AA213" s="428">
        <v>12000</v>
      </c>
      <c r="AB213" s="428" t="s">
        <v>802</v>
      </c>
      <c r="AC213" s="479"/>
    </row>
    <row r="214" spans="1:29" ht="24">
      <c r="A214" s="430" t="s">
        <v>1540</v>
      </c>
      <c r="B214" s="428" t="s">
        <v>231</v>
      </c>
      <c r="C214" s="428" t="s">
        <v>332</v>
      </c>
      <c r="D214" s="428" t="s">
        <v>407</v>
      </c>
      <c r="E214" s="428" t="s">
        <v>407</v>
      </c>
      <c r="F214" s="428" t="s">
        <v>361</v>
      </c>
      <c r="G214" s="431" t="s">
        <v>1541</v>
      </c>
      <c r="H214" s="428">
        <v>1000</v>
      </c>
      <c r="I214" s="477">
        <v>500</v>
      </c>
      <c r="J214" s="477"/>
      <c r="K214" s="477"/>
      <c r="L214" s="477"/>
      <c r="M214" s="477">
        <v>500</v>
      </c>
      <c r="N214" s="431" t="s">
        <v>1542</v>
      </c>
      <c r="O214" s="428">
        <v>500</v>
      </c>
      <c r="P214" s="428">
        <v>250</v>
      </c>
      <c r="Q214" s="428"/>
      <c r="R214" s="428"/>
      <c r="S214" s="428"/>
      <c r="T214" s="428">
        <v>250</v>
      </c>
      <c r="U214" s="431" t="s">
        <v>1542</v>
      </c>
      <c r="V214" s="428">
        <v>500</v>
      </c>
      <c r="W214" s="428">
        <v>250</v>
      </c>
      <c r="X214" s="428"/>
      <c r="Y214" s="428"/>
      <c r="Z214" s="428"/>
      <c r="AA214" s="428">
        <v>250</v>
      </c>
      <c r="AB214" s="428" t="s">
        <v>1543</v>
      </c>
      <c r="AC214" s="479"/>
    </row>
    <row r="215" spans="1:29" ht="24">
      <c r="A215" s="430" t="s">
        <v>1491</v>
      </c>
      <c r="B215" s="428" t="s">
        <v>231</v>
      </c>
      <c r="C215" s="428" t="s">
        <v>332</v>
      </c>
      <c r="D215" s="428" t="s">
        <v>407</v>
      </c>
      <c r="E215" s="428" t="s">
        <v>407</v>
      </c>
      <c r="F215" s="428" t="s">
        <v>361</v>
      </c>
      <c r="G215" s="431" t="s">
        <v>1544</v>
      </c>
      <c r="H215" s="428">
        <v>3000</v>
      </c>
      <c r="I215" s="428">
        <v>2000</v>
      </c>
      <c r="J215" s="428"/>
      <c r="K215" s="428"/>
      <c r="L215" s="428"/>
      <c r="M215" s="428">
        <v>1000</v>
      </c>
      <c r="N215" s="431" t="s">
        <v>1544</v>
      </c>
      <c r="O215" s="428">
        <v>3000</v>
      </c>
      <c r="P215" s="428">
        <v>1000</v>
      </c>
      <c r="Q215" s="428"/>
      <c r="R215" s="428"/>
      <c r="S215" s="428"/>
      <c r="T215" s="428">
        <v>2000</v>
      </c>
      <c r="U215" s="431" t="s">
        <v>1544</v>
      </c>
      <c r="V215" s="428">
        <v>3000</v>
      </c>
      <c r="W215" s="428">
        <v>1000</v>
      </c>
      <c r="X215" s="428"/>
      <c r="Y215" s="428"/>
      <c r="Z215" s="428"/>
      <c r="AA215" s="428">
        <v>2000</v>
      </c>
      <c r="AB215" s="428" t="s">
        <v>1543</v>
      </c>
      <c r="AC215" s="479"/>
    </row>
    <row r="216" spans="1:29" s="242" customFormat="1" ht="17.25" customHeight="1">
      <c r="A216" s="467" t="s">
        <v>803</v>
      </c>
      <c r="B216" s="444"/>
      <c r="C216" s="467"/>
      <c r="D216" s="467"/>
      <c r="E216" s="467"/>
      <c r="F216" s="467"/>
      <c r="G216" s="467"/>
      <c r="H216" s="444"/>
      <c r="I216" s="444"/>
      <c r="J216" s="444"/>
      <c r="K216" s="444"/>
      <c r="L216" s="444"/>
      <c r="M216" s="444"/>
      <c r="N216" s="625"/>
      <c r="O216" s="444"/>
      <c r="P216" s="444"/>
      <c r="Q216" s="444"/>
      <c r="R216" s="444"/>
      <c r="S216" s="444"/>
      <c r="T216" s="444"/>
      <c r="U216" s="467"/>
      <c r="V216" s="444"/>
      <c r="W216" s="444"/>
      <c r="X216" s="444"/>
      <c r="Y216" s="444"/>
      <c r="Z216" s="444"/>
      <c r="AA216" s="444"/>
      <c r="AB216" s="444"/>
      <c r="AC216" s="444"/>
    </row>
    <row r="217" spans="1:29" ht="24">
      <c r="A217" s="572" t="s">
        <v>804</v>
      </c>
      <c r="B217" s="571" t="s">
        <v>10</v>
      </c>
      <c r="C217" s="572" t="s">
        <v>436</v>
      </c>
      <c r="D217" s="572" t="s">
        <v>805</v>
      </c>
      <c r="E217" s="572" t="s">
        <v>806</v>
      </c>
      <c r="F217" s="572" t="s">
        <v>361</v>
      </c>
      <c r="G217" s="439" t="s">
        <v>1181</v>
      </c>
      <c r="H217" s="618">
        <v>2850</v>
      </c>
      <c r="I217" s="695">
        <v>1900</v>
      </c>
      <c r="J217" s="695">
        <v>0</v>
      </c>
      <c r="K217" s="695">
        <v>0</v>
      </c>
      <c r="L217" s="695">
        <v>0</v>
      </c>
      <c r="M217" s="618">
        <v>950</v>
      </c>
      <c r="N217" s="619" t="s">
        <v>1182</v>
      </c>
      <c r="O217" s="618">
        <v>1100</v>
      </c>
      <c r="P217" s="618">
        <v>750</v>
      </c>
      <c r="Q217" s="618">
        <v>0</v>
      </c>
      <c r="R217" s="618">
        <v>0</v>
      </c>
      <c r="S217" s="618">
        <v>0</v>
      </c>
      <c r="T217" s="618">
        <v>350</v>
      </c>
      <c r="U217" s="439" t="s">
        <v>1182</v>
      </c>
      <c r="V217" s="618">
        <v>1150</v>
      </c>
      <c r="W217" s="618">
        <v>750</v>
      </c>
      <c r="X217" s="618">
        <v>0</v>
      </c>
      <c r="Y217" s="618">
        <v>0</v>
      </c>
      <c r="Z217" s="618">
        <v>0</v>
      </c>
      <c r="AA217" s="618">
        <v>400</v>
      </c>
      <c r="AB217" s="618" t="s">
        <v>13</v>
      </c>
      <c r="AC217" s="571"/>
    </row>
    <row r="218" spans="1:29" ht="24">
      <c r="A218" s="431" t="s">
        <v>1493</v>
      </c>
      <c r="B218" s="428" t="s">
        <v>231</v>
      </c>
      <c r="C218" s="428" t="s">
        <v>332</v>
      </c>
      <c r="D218" s="428" t="s">
        <v>407</v>
      </c>
      <c r="E218" s="428" t="s">
        <v>407</v>
      </c>
      <c r="F218" s="428" t="s">
        <v>361</v>
      </c>
      <c r="G218" s="431" t="s">
        <v>1494</v>
      </c>
      <c r="H218" s="428">
        <v>2000</v>
      </c>
      <c r="I218" s="428">
        <v>600</v>
      </c>
      <c r="J218" s="428">
        <v>600</v>
      </c>
      <c r="K218" s="428">
        <v>800</v>
      </c>
      <c r="L218" s="569"/>
      <c r="M218" s="429"/>
      <c r="N218" s="431" t="s">
        <v>1494</v>
      </c>
      <c r="O218" s="428">
        <v>2000</v>
      </c>
      <c r="P218" s="428">
        <v>700</v>
      </c>
      <c r="Q218" s="429">
        <v>700</v>
      </c>
      <c r="R218" s="428">
        <v>600</v>
      </c>
      <c r="S218" s="429"/>
      <c r="T218" s="429"/>
      <c r="U218" s="431" t="s">
        <v>1494</v>
      </c>
      <c r="V218" s="428">
        <v>2000</v>
      </c>
      <c r="W218" s="428">
        <v>700</v>
      </c>
      <c r="X218" s="429">
        <v>700</v>
      </c>
      <c r="Y218" s="428">
        <v>600</v>
      </c>
      <c r="Z218" s="428"/>
      <c r="AA218" s="479"/>
      <c r="AB218" s="479"/>
      <c r="AC218" s="479"/>
    </row>
    <row r="219" spans="1:29" s="388" customFormat="1" ht="14.25">
      <c r="A219" s="467" t="s">
        <v>807</v>
      </c>
      <c r="B219" s="444"/>
      <c r="C219" s="467"/>
      <c r="D219" s="467"/>
      <c r="E219" s="467"/>
      <c r="F219" s="467"/>
      <c r="G219" s="467"/>
      <c r="H219" s="444"/>
      <c r="I219" s="444"/>
      <c r="J219" s="444"/>
      <c r="K219" s="444"/>
      <c r="L219" s="444"/>
      <c r="M219" s="444"/>
      <c r="N219" s="625"/>
      <c r="O219" s="444"/>
      <c r="P219" s="444"/>
      <c r="Q219" s="444"/>
      <c r="R219" s="444"/>
      <c r="S219" s="444"/>
      <c r="T219" s="444"/>
      <c r="U219" s="467"/>
      <c r="V219" s="444"/>
      <c r="W219" s="444"/>
      <c r="X219" s="444"/>
      <c r="Y219" s="444"/>
      <c r="Z219" s="444"/>
      <c r="AA219" s="444"/>
      <c r="AB219" s="444"/>
      <c r="AC219" s="444"/>
    </row>
    <row r="220" spans="1:29" ht="65.25" customHeight="1">
      <c r="A220" s="684" t="s">
        <v>808</v>
      </c>
      <c r="B220" s="667" t="s">
        <v>10</v>
      </c>
      <c r="C220" s="684" t="s">
        <v>436</v>
      </c>
      <c r="D220" s="684" t="s">
        <v>407</v>
      </c>
      <c r="E220" s="684"/>
      <c r="F220" s="684" t="s">
        <v>361</v>
      </c>
      <c r="G220" s="684" t="s">
        <v>809</v>
      </c>
      <c r="H220" s="667">
        <v>8000</v>
      </c>
      <c r="I220" s="667">
        <v>2000</v>
      </c>
      <c r="J220" s="667">
        <v>2000</v>
      </c>
      <c r="K220" s="622">
        <v>4000</v>
      </c>
      <c r="L220" s="622"/>
      <c r="M220" s="622"/>
      <c r="N220" s="696" t="s">
        <v>809</v>
      </c>
      <c r="O220" s="621">
        <v>6000</v>
      </c>
      <c r="P220" s="621">
        <v>1500</v>
      </c>
      <c r="Q220" s="622">
        <v>1500</v>
      </c>
      <c r="R220" s="621">
        <v>3000</v>
      </c>
      <c r="S220" s="622"/>
      <c r="T220" s="622"/>
      <c r="U220" s="684" t="s">
        <v>809</v>
      </c>
      <c r="V220" s="621">
        <v>6000</v>
      </c>
      <c r="W220" s="621">
        <v>1500</v>
      </c>
      <c r="X220" s="621">
        <v>1500</v>
      </c>
      <c r="Y220" s="621">
        <v>3000</v>
      </c>
      <c r="Z220" s="621"/>
      <c r="AA220" s="621"/>
      <c r="AB220" s="667"/>
      <c r="AC220" s="667"/>
    </row>
    <row r="221" spans="1:29" ht="14.25">
      <c r="A221" s="627" t="s">
        <v>1183</v>
      </c>
      <c r="B221" s="444"/>
      <c r="C221" s="467"/>
      <c r="D221" s="467"/>
      <c r="E221" s="467"/>
      <c r="F221" s="467"/>
      <c r="G221" s="467"/>
      <c r="H221" s="444"/>
      <c r="I221" s="444"/>
      <c r="J221" s="444"/>
      <c r="K221" s="467"/>
      <c r="L221" s="467"/>
      <c r="M221" s="467"/>
      <c r="N221" s="625"/>
      <c r="O221" s="444"/>
      <c r="P221" s="444"/>
      <c r="Q221" s="444"/>
      <c r="R221" s="444"/>
      <c r="S221" s="444"/>
      <c r="T221" s="444"/>
      <c r="U221" s="467"/>
      <c r="V221" s="444"/>
      <c r="W221" s="444"/>
      <c r="X221" s="444"/>
      <c r="Y221" s="444"/>
      <c r="Z221" s="444"/>
      <c r="AA221" s="444"/>
      <c r="AB221" s="444"/>
      <c r="AC221" s="479"/>
    </row>
    <row r="222" spans="1:29" ht="14.25">
      <c r="A222" s="431" t="s">
        <v>811</v>
      </c>
      <c r="B222" s="469" t="s">
        <v>231</v>
      </c>
      <c r="C222" s="433" t="s">
        <v>360</v>
      </c>
      <c r="D222" s="470" t="s">
        <v>464</v>
      </c>
      <c r="E222" s="433"/>
      <c r="F222" s="433" t="s">
        <v>361</v>
      </c>
      <c r="G222" s="431" t="s">
        <v>1184</v>
      </c>
      <c r="H222" s="433">
        <v>2910</v>
      </c>
      <c r="I222" s="433">
        <v>2078</v>
      </c>
      <c r="J222" s="433">
        <v>832</v>
      </c>
      <c r="K222" s="446"/>
      <c r="L222" s="429"/>
      <c r="M222" s="429"/>
      <c r="N222" s="429" t="s">
        <v>1185</v>
      </c>
      <c r="O222" s="428">
        <v>804</v>
      </c>
      <c r="P222" s="428">
        <v>582</v>
      </c>
      <c r="Q222" s="429">
        <v>222</v>
      </c>
      <c r="R222" s="428"/>
      <c r="S222" s="429"/>
      <c r="T222" s="429"/>
      <c r="U222" s="431" t="s">
        <v>1185</v>
      </c>
      <c r="V222" s="428">
        <v>804</v>
      </c>
      <c r="W222" s="428">
        <v>582</v>
      </c>
      <c r="X222" s="428">
        <v>222</v>
      </c>
      <c r="Y222" s="428"/>
      <c r="Z222" s="428"/>
      <c r="AA222" s="428"/>
      <c r="AB222" s="479" t="s">
        <v>1186</v>
      </c>
      <c r="AC222" s="479"/>
    </row>
    <row r="223" spans="1:29" ht="24">
      <c r="A223" s="627" t="s">
        <v>1187</v>
      </c>
      <c r="B223" s="444"/>
      <c r="C223" s="444"/>
      <c r="D223" s="444"/>
      <c r="E223" s="444"/>
      <c r="F223" s="444"/>
      <c r="G223" s="467"/>
      <c r="H223" s="444">
        <f>SUM(H224:H225)</f>
        <v>38922</v>
      </c>
      <c r="I223" s="444"/>
      <c r="J223" s="444"/>
      <c r="K223" s="444"/>
      <c r="L223" s="444"/>
      <c r="M223" s="444"/>
      <c r="N223" s="625"/>
      <c r="O223" s="444"/>
      <c r="P223" s="444"/>
      <c r="Q223" s="444"/>
      <c r="R223" s="444"/>
      <c r="S223" s="444"/>
      <c r="T223" s="444"/>
      <c r="U223" s="467"/>
      <c r="V223" s="444"/>
      <c r="W223" s="444">
        <f>SUM(W224:W225)</f>
        <v>0</v>
      </c>
      <c r="X223" s="444">
        <f>SUM(X224:X225)</f>
        <v>0</v>
      </c>
      <c r="Y223" s="444">
        <f>SUM(Y224:Y225)</f>
        <v>0</v>
      </c>
      <c r="Z223" s="444"/>
      <c r="AA223" s="444"/>
      <c r="AB223" s="444"/>
      <c r="AC223" s="479"/>
    </row>
    <row r="224" spans="1:29" ht="14.25">
      <c r="A224" s="513" t="s">
        <v>814</v>
      </c>
      <c r="B224" s="469" t="s">
        <v>64</v>
      </c>
      <c r="C224" s="433" t="s">
        <v>360</v>
      </c>
      <c r="D224" s="470">
        <v>300</v>
      </c>
      <c r="E224" s="433">
        <v>50</v>
      </c>
      <c r="F224" s="433" t="s">
        <v>387</v>
      </c>
      <c r="G224" s="431" t="s">
        <v>815</v>
      </c>
      <c r="H224" s="433">
        <f>D224*95</f>
        <v>28500</v>
      </c>
      <c r="I224" s="507">
        <f>E224*95</f>
        <v>4750</v>
      </c>
      <c r="J224" s="507"/>
      <c r="K224" s="475">
        <f>H224-I224</f>
        <v>23750</v>
      </c>
      <c r="L224" s="569"/>
      <c r="M224" s="429"/>
      <c r="N224" s="429"/>
      <c r="O224" s="428"/>
      <c r="P224" s="428"/>
      <c r="Q224" s="429"/>
      <c r="R224" s="428"/>
      <c r="S224" s="429"/>
      <c r="T224" s="429"/>
      <c r="U224" s="431"/>
      <c r="V224" s="428"/>
      <c r="W224" s="428"/>
      <c r="X224" s="428"/>
      <c r="Y224" s="428"/>
      <c r="Z224" s="428"/>
      <c r="AA224" s="479"/>
      <c r="AB224" s="479"/>
      <c r="AC224" s="479"/>
    </row>
    <row r="225" spans="1:29" ht="14.25">
      <c r="A225" s="431" t="s">
        <v>816</v>
      </c>
      <c r="B225" s="469" t="s">
        <v>231</v>
      </c>
      <c r="C225" s="433" t="s">
        <v>360</v>
      </c>
      <c r="D225" s="470" t="s">
        <v>464</v>
      </c>
      <c r="E225" s="433"/>
      <c r="F225" s="433" t="s">
        <v>361</v>
      </c>
      <c r="G225" s="431" t="s">
        <v>817</v>
      </c>
      <c r="H225" s="433">
        <v>10422</v>
      </c>
      <c r="I225" s="433">
        <v>10174</v>
      </c>
      <c r="J225" s="433">
        <v>248</v>
      </c>
      <c r="K225" s="433"/>
      <c r="L225" s="569"/>
      <c r="M225" s="429"/>
      <c r="N225" s="429"/>
      <c r="O225" s="428"/>
      <c r="P225" s="428"/>
      <c r="Q225" s="429"/>
      <c r="R225" s="428"/>
      <c r="S225" s="429"/>
      <c r="T225" s="429"/>
      <c r="U225" s="431"/>
      <c r="V225" s="428"/>
      <c r="W225" s="428"/>
      <c r="X225" s="428"/>
      <c r="Y225" s="428"/>
      <c r="Z225" s="428"/>
      <c r="AA225" s="479"/>
      <c r="AB225" s="479"/>
      <c r="AC225" s="479"/>
    </row>
    <row r="226" spans="1:29" ht="14.25">
      <c r="A226" s="627" t="s">
        <v>1188</v>
      </c>
      <c r="B226" s="444"/>
      <c r="C226" s="444"/>
      <c r="D226" s="444"/>
      <c r="E226" s="444"/>
      <c r="F226" s="444"/>
      <c r="G226" s="467"/>
      <c r="H226" s="444">
        <f>SUM(H228:H239)</f>
        <v>106600</v>
      </c>
      <c r="I226" s="444"/>
      <c r="J226" s="444"/>
      <c r="K226" s="444"/>
      <c r="L226" s="444"/>
      <c r="M226" s="444"/>
      <c r="N226" s="625"/>
      <c r="O226" s="444">
        <f>SUM(O228:O239)</f>
        <v>69900.5</v>
      </c>
      <c r="P226" s="444"/>
      <c r="Q226" s="444"/>
      <c r="R226" s="444"/>
      <c r="S226" s="444"/>
      <c r="T226" s="444"/>
      <c r="U226" s="467"/>
      <c r="V226" s="444">
        <f>SUM(V228:V239)</f>
        <v>59450</v>
      </c>
      <c r="W226" s="444"/>
      <c r="X226" s="444"/>
      <c r="Y226" s="444"/>
      <c r="Z226" s="444"/>
      <c r="AA226" s="444"/>
      <c r="AB226" s="444"/>
      <c r="AC226" s="444"/>
    </row>
    <row r="227" spans="1:29" ht="14.25">
      <c r="A227" s="467" t="s">
        <v>820</v>
      </c>
      <c r="B227" s="444"/>
      <c r="C227" s="625"/>
      <c r="D227" s="625"/>
      <c r="E227" s="625"/>
      <c r="F227" s="625"/>
      <c r="G227" s="467"/>
      <c r="H227" s="444"/>
      <c r="I227" s="444"/>
      <c r="J227" s="444"/>
      <c r="K227" s="625"/>
      <c r="L227" s="625"/>
      <c r="M227" s="625"/>
      <c r="N227" s="625"/>
      <c r="O227" s="444"/>
      <c r="P227" s="444"/>
      <c r="Q227" s="625"/>
      <c r="R227" s="444"/>
      <c r="S227" s="625"/>
      <c r="T227" s="625"/>
      <c r="U227" s="467"/>
      <c r="V227" s="444"/>
      <c r="W227" s="444"/>
      <c r="X227" s="444"/>
      <c r="Y227" s="444"/>
      <c r="Z227" s="444"/>
      <c r="AA227" s="444"/>
      <c r="AB227" s="444"/>
      <c r="AC227" s="444"/>
    </row>
    <row r="228" spans="1:29" ht="14.25">
      <c r="A228" s="513" t="s">
        <v>821</v>
      </c>
      <c r="B228" s="469" t="s">
        <v>64</v>
      </c>
      <c r="C228" s="433" t="s">
        <v>332</v>
      </c>
      <c r="D228" s="470">
        <v>25</v>
      </c>
      <c r="E228" s="433"/>
      <c r="F228" s="433" t="s">
        <v>387</v>
      </c>
      <c r="G228" s="431" t="s">
        <v>1189</v>
      </c>
      <c r="H228" s="433">
        <f>25*360</f>
        <v>9000</v>
      </c>
      <c r="I228" s="507"/>
      <c r="J228" s="507"/>
      <c r="K228" s="475">
        <f>H228</f>
        <v>9000</v>
      </c>
      <c r="L228" s="628"/>
      <c r="M228" s="429"/>
      <c r="N228" s="429" t="s">
        <v>1190</v>
      </c>
      <c r="O228" s="428">
        <f>25*250</f>
        <v>6250</v>
      </c>
      <c r="P228" s="428"/>
      <c r="Q228" s="429"/>
      <c r="R228" s="428">
        <v>6250</v>
      </c>
      <c r="S228" s="429"/>
      <c r="T228" s="429"/>
      <c r="U228" s="431" t="s">
        <v>1190</v>
      </c>
      <c r="V228" s="428">
        <v>6250</v>
      </c>
      <c r="W228" s="479"/>
      <c r="X228" s="479"/>
      <c r="Y228" s="479">
        <v>6250</v>
      </c>
      <c r="Z228" s="479"/>
      <c r="AA228" s="479"/>
      <c r="AB228" s="479"/>
      <c r="AC228" s="479"/>
    </row>
    <row r="229" spans="1:29" ht="14.25">
      <c r="A229" s="513" t="s">
        <v>823</v>
      </c>
      <c r="B229" s="469" t="s">
        <v>64</v>
      </c>
      <c r="C229" s="433" t="s">
        <v>332</v>
      </c>
      <c r="D229" s="470">
        <v>35</v>
      </c>
      <c r="E229" s="433">
        <v>15</v>
      </c>
      <c r="F229" s="433" t="s">
        <v>387</v>
      </c>
      <c r="G229" s="431" t="s">
        <v>1191</v>
      </c>
      <c r="H229" s="433">
        <f>35*1000</f>
        <v>35000</v>
      </c>
      <c r="I229" s="475"/>
      <c r="J229" s="475">
        <f>E229*1000</f>
        <v>15000</v>
      </c>
      <c r="K229" s="475">
        <f>H229-J229</f>
        <v>20000</v>
      </c>
      <c r="L229" s="628"/>
      <c r="M229" s="429"/>
      <c r="N229" s="429" t="s">
        <v>1192</v>
      </c>
      <c r="O229" s="428">
        <f>884.3*35</f>
        <v>30950.5</v>
      </c>
      <c r="P229" s="428"/>
      <c r="Q229" s="429">
        <f>884.3*15</f>
        <v>13264.5</v>
      </c>
      <c r="R229" s="428">
        <f>O229-Q229</f>
        <v>17686</v>
      </c>
      <c r="S229" s="429"/>
      <c r="T229" s="429"/>
      <c r="U229" s="431" t="s">
        <v>1193</v>
      </c>
      <c r="V229" s="428">
        <f>500*35</f>
        <v>17500</v>
      </c>
      <c r="W229" s="479"/>
      <c r="X229" s="479">
        <f>15*500</f>
        <v>7500</v>
      </c>
      <c r="Y229" s="479">
        <f>V229-X229</f>
        <v>10000</v>
      </c>
      <c r="Z229" s="479"/>
      <c r="AA229" s="479"/>
      <c r="AB229" s="479"/>
      <c r="AC229" s="479"/>
    </row>
    <row r="230" spans="1:29" ht="24">
      <c r="A230" s="593" t="s">
        <v>1523</v>
      </c>
      <c r="B230" s="428" t="s">
        <v>231</v>
      </c>
      <c r="C230" s="428" t="s">
        <v>332</v>
      </c>
      <c r="D230" s="428" t="s">
        <v>407</v>
      </c>
      <c r="E230" s="428" t="s">
        <v>407</v>
      </c>
      <c r="F230" s="428" t="s">
        <v>361</v>
      </c>
      <c r="G230" s="432" t="s">
        <v>1495</v>
      </c>
      <c r="H230" s="433">
        <v>600</v>
      </c>
      <c r="I230" s="433">
        <v>600</v>
      </c>
      <c r="J230" s="433"/>
      <c r="K230" s="433"/>
      <c r="L230" s="433"/>
      <c r="M230" s="429"/>
      <c r="N230" s="432" t="s">
        <v>1495</v>
      </c>
      <c r="O230" s="428">
        <v>700</v>
      </c>
      <c r="P230" s="428">
        <v>700</v>
      </c>
      <c r="Q230" s="429"/>
      <c r="R230" s="428"/>
      <c r="S230" s="429"/>
      <c r="T230" s="429"/>
      <c r="U230" s="432" t="s">
        <v>1495</v>
      </c>
      <c r="V230" s="428">
        <v>700</v>
      </c>
      <c r="W230" s="479">
        <v>700</v>
      </c>
      <c r="X230" s="479"/>
      <c r="Y230" s="479"/>
      <c r="Z230" s="479"/>
      <c r="AA230" s="479"/>
      <c r="AB230" s="479" t="s">
        <v>1545</v>
      </c>
      <c r="AC230" s="479"/>
    </row>
    <row r="231" spans="1:29" ht="24">
      <c r="A231" s="431" t="s">
        <v>1496</v>
      </c>
      <c r="B231" s="428" t="s">
        <v>64</v>
      </c>
      <c r="C231" s="428" t="s">
        <v>332</v>
      </c>
      <c r="D231" s="428">
        <v>25</v>
      </c>
      <c r="E231" s="428" t="s">
        <v>407</v>
      </c>
      <c r="F231" s="428" t="s">
        <v>387</v>
      </c>
      <c r="G231" s="431" t="s">
        <v>1497</v>
      </c>
      <c r="H231" s="428">
        <v>6000</v>
      </c>
      <c r="I231" s="428">
        <v>1000</v>
      </c>
      <c r="J231" s="428">
        <v>2000</v>
      </c>
      <c r="K231" s="428">
        <v>3000</v>
      </c>
      <c r="L231" s="428"/>
      <c r="M231" s="429"/>
      <c r="N231" s="431" t="s">
        <v>1497</v>
      </c>
      <c r="O231" s="428">
        <v>6000</v>
      </c>
      <c r="P231" s="428">
        <v>2000</v>
      </c>
      <c r="Q231" s="429">
        <v>1000</v>
      </c>
      <c r="R231" s="428">
        <v>3000</v>
      </c>
      <c r="S231" s="429"/>
      <c r="T231" s="429"/>
      <c r="U231" s="431" t="s">
        <v>1497</v>
      </c>
      <c r="V231" s="428">
        <v>8000</v>
      </c>
      <c r="W231" s="479">
        <v>2000</v>
      </c>
      <c r="X231" s="479">
        <v>2000</v>
      </c>
      <c r="Y231" s="479">
        <v>4000</v>
      </c>
      <c r="Z231" s="479"/>
      <c r="AA231" s="479"/>
      <c r="AB231" s="479" t="s">
        <v>1543</v>
      </c>
      <c r="AC231" s="479"/>
    </row>
    <row r="232" spans="1:29" ht="14.25">
      <c r="A232" s="467" t="s">
        <v>824</v>
      </c>
      <c r="B232" s="444"/>
      <c r="C232" s="625"/>
      <c r="D232" s="625"/>
      <c r="E232" s="625"/>
      <c r="F232" s="625"/>
      <c r="G232" s="467"/>
      <c r="H232" s="444"/>
      <c r="I232" s="444"/>
      <c r="J232" s="444"/>
      <c r="K232" s="625"/>
      <c r="L232" s="625"/>
      <c r="M232" s="625"/>
      <c r="N232" s="625"/>
      <c r="O232" s="444"/>
      <c r="P232" s="444"/>
      <c r="Q232" s="625"/>
      <c r="R232" s="444"/>
      <c r="S232" s="625"/>
      <c r="T232" s="625"/>
      <c r="U232" s="467"/>
      <c r="V232" s="444"/>
      <c r="W232" s="444"/>
      <c r="X232" s="444"/>
      <c r="Y232" s="444"/>
      <c r="Z232" s="444"/>
      <c r="AA232" s="444"/>
      <c r="AB232" s="444"/>
      <c r="AC232" s="479"/>
    </row>
    <row r="233" spans="1:29" ht="14.25">
      <c r="A233" s="513" t="s">
        <v>825</v>
      </c>
      <c r="B233" s="469" t="s">
        <v>406</v>
      </c>
      <c r="C233" s="433" t="s">
        <v>360</v>
      </c>
      <c r="D233" s="470"/>
      <c r="E233" s="433"/>
      <c r="F233" s="433" t="s">
        <v>361</v>
      </c>
      <c r="G233" s="431" t="s">
        <v>1194</v>
      </c>
      <c r="H233" s="433">
        <v>20000</v>
      </c>
      <c r="I233" s="597">
        <v>10000</v>
      </c>
      <c r="J233" s="597"/>
      <c r="K233" s="597">
        <v>10000</v>
      </c>
      <c r="L233" s="495"/>
      <c r="M233" s="495"/>
      <c r="N233" s="429" t="s">
        <v>1195</v>
      </c>
      <c r="O233" s="479">
        <v>8000</v>
      </c>
      <c r="P233" s="479">
        <v>5000</v>
      </c>
      <c r="Q233" s="495"/>
      <c r="R233" s="479">
        <v>3000</v>
      </c>
      <c r="S233" s="495"/>
      <c r="T233" s="495"/>
      <c r="U233" s="431" t="s">
        <v>1195</v>
      </c>
      <c r="V233" s="479">
        <v>8000</v>
      </c>
      <c r="W233" s="479">
        <v>5000</v>
      </c>
      <c r="X233" s="479"/>
      <c r="Y233" s="479">
        <v>3000</v>
      </c>
      <c r="Z233" s="479"/>
      <c r="AA233" s="479"/>
      <c r="AB233" s="479" t="s">
        <v>1546</v>
      </c>
      <c r="AC233" s="479"/>
    </row>
    <row r="234" spans="1:29" ht="21" customHeight="1">
      <c r="A234" s="513" t="s">
        <v>827</v>
      </c>
      <c r="B234" s="469" t="s">
        <v>406</v>
      </c>
      <c r="C234" s="433" t="s">
        <v>360</v>
      </c>
      <c r="D234" s="470"/>
      <c r="E234" s="433"/>
      <c r="F234" s="433" t="s">
        <v>361</v>
      </c>
      <c r="G234" s="431" t="s">
        <v>1196</v>
      </c>
      <c r="H234" s="433">
        <v>10000</v>
      </c>
      <c r="I234" s="597">
        <v>5000</v>
      </c>
      <c r="J234" s="597"/>
      <c r="K234" s="597">
        <v>5000</v>
      </c>
      <c r="L234" s="429"/>
      <c r="M234" s="429"/>
      <c r="N234" s="429" t="s">
        <v>1197</v>
      </c>
      <c r="O234" s="428">
        <v>5000</v>
      </c>
      <c r="P234" s="428">
        <v>2500</v>
      </c>
      <c r="Q234" s="429"/>
      <c r="R234" s="428">
        <v>2500</v>
      </c>
      <c r="S234" s="429"/>
      <c r="T234" s="429"/>
      <c r="U234" s="431" t="s">
        <v>1197</v>
      </c>
      <c r="V234" s="428">
        <v>5000</v>
      </c>
      <c r="W234" s="428">
        <v>2500</v>
      </c>
      <c r="X234" s="428"/>
      <c r="Y234" s="428">
        <v>2500</v>
      </c>
      <c r="Z234" s="479"/>
      <c r="AA234" s="479"/>
      <c r="AB234" s="479" t="s">
        <v>1547</v>
      </c>
      <c r="AC234" s="479"/>
    </row>
    <row r="235" spans="1:29" ht="14.25">
      <c r="A235" s="467" t="s">
        <v>829</v>
      </c>
      <c r="B235" s="444"/>
      <c r="C235" s="625"/>
      <c r="D235" s="625"/>
      <c r="E235" s="625"/>
      <c r="F235" s="625"/>
      <c r="G235" s="467"/>
      <c r="H235" s="444"/>
      <c r="I235" s="444"/>
      <c r="J235" s="444"/>
      <c r="K235" s="625"/>
      <c r="L235" s="625"/>
      <c r="M235" s="625"/>
      <c r="N235" s="625"/>
      <c r="O235" s="444"/>
      <c r="P235" s="444"/>
      <c r="Q235" s="625"/>
      <c r="R235" s="444"/>
      <c r="S235" s="625"/>
      <c r="T235" s="625"/>
      <c r="U235" s="467"/>
      <c r="V235" s="444"/>
      <c r="W235" s="444"/>
      <c r="X235" s="444"/>
      <c r="Y235" s="444"/>
      <c r="Z235" s="444"/>
      <c r="AA235" s="444"/>
      <c r="AB235" s="444"/>
      <c r="AC235" s="479"/>
    </row>
    <row r="236" spans="1:29" ht="14.25">
      <c r="A236" s="513" t="s">
        <v>830</v>
      </c>
      <c r="B236" s="469" t="s">
        <v>88</v>
      </c>
      <c r="C236" s="433"/>
      <c r="D236" s="470" t="s">
        <v>361</v>
      </c>
      <c r="E236" s="433"/>
      <c r="F236" s="433" t="s">
        <v>361</v>
      </c>
      <c r="G236" s="431" t="s">
        <v>1198</v>
      </c>
      <c r="H236" s="433">
        <v>22500</v>
      </c>
      <c r="I236" s="433">
        <v>10000</v>
      </c>
      <c r="J236" s="433">
        <v>6000</v>
      </c>
      <c r="K236" s="433">
        <v>6500</v>
      </c>
      <c r="L236" s="697"/>
      <c r="M236" s="429"/>
      <c r="N236" s="429" t="s">
        <v>1199</v>
      </c>
      <c r="O236" s="428">
        <v>10000</v>
      </c>
      <c r="P236" s="428">
        <v>5000</v>
      </c>
      <c r="Q236" s="429">
        <v>2000</v>
      </c>
      <c r="R236" s="428">
        <v>3000</v>
      </c>
      <c r="S236" s="429"/>
      <c r="T236" s="429"/>
      <c r="U236" s="431" t="s">
        <v>1199</v>
      </c>
      <c r="V236" s="428">
        <v>10000</v>
      </c>
      <c r="W236" s="428">
        <v>5000</v>
      </c>
      <c r="X236" s="428">
        <v>2000</v>
      </c>
      <c r="Y236" s="428">
        <v>3000</v>
      </c>
      <c r="Z236" s="479"/>
      <c r="AA236" s="479"/>
      <c r="AB236" s="479" t="s">
        <v>1547</v>
      </c>
      <c r="AC236" s="479"/>
    </row>
    <row r="237" spans="1:29" s="242" customFormat="1" ht="14.25">
      <c r="A237" s="442" t="s">
        <v>832</v>
      </c>
      <c r="B237" s="464"/>
      <c r="C237" s="465"/>
      <c r="D237" s="466"/>
      <c r="E237" s="465"/>
      <c r="F237" s="465"/>
      <c r="G237" s="442"/>
      <c r="H237" s="444"/>
      <c r="I237" s="465"/>
      <c r="J237" s="465"/>
      <c r="K237" s="465"/>
      <c r="L237" s="465"/>
      <c r="M237" s="625"/>
      <c r="N237" s="625"/>
      <c r="O237" s="444"/>
      <c r="P237" s="444"/>
      <c r="Q237" s="625"/>
      <c r="R237" s="444"/>
      <c r="S237" s="625"/>
      <c r="T237" s="625"/>
      <c r="U237" s="467"/>
      <c r="V237" s="444"/>
      <c r="W237" s="444"/>
      <c r="X237" s="444"/>
      <c r="Y237" s="444"/>
      <c r="Z237" s="444"/>
      <c r="AA237" s="444"/>
      <c r="AB237" s="444"/>
      <c r="AC237" s="444"/>
    </row>
    <row r="238" spans="1:29" s="427" customFormat="1" ht="14.25">
      <c r="A238" s="604" t="s">
        <v>833</v>
      </c>
      <c r="B238" s="474" t="s">
        <v>10</v>
      </c>
      <c r="C238" s="475" t="s">
        <v>436</v>
      </c>
      <c r="D238" s="476" t="s">
        <v>361</v>
      </c>
      <c r="E238" s="474"/>
      <c r="F238" s="475" t="s">
        <v>361</v>
      </c>
      <c r="G238" s="438" t="s">
        <v>834</v>
      </c>
      <c r="H238" s="433">
        <v>500</v>
      </c>
      <c r="I238" s="475">
        <v>500</v>
      </c>
      <c r="J238" s="475"/>
      <c r="K238" s="475"/>
      <c r="L238" s="698"/>
      <c r="M238" s="633"/>
      <c r="N238" s="633"/>
      <c r="O238" s="477"/>
      <c r="P238" s="477"/>
      <c r="Q238" s="633"/>
      <c r="R238" s="477"/>
      <c r="S238" s="633"/>
      <c r="T238" s="633"/>
      <c r="U238" s="438"/>
      <c r="V238" s="477"/>
      <c r="W238" s="477"/>
      <c r="X238" s="477"/>
      <c r="Y238" s="477"/>
      <c r="Z238" s="477"/>
      <c r="AA238" s="477"/>
      <c r="AB238" s="477" t="s">
        <v>1547</v>
      </c>
      <c r="AC238" s="477"/>
    </row>
    <row r="239" spans="1:29" ht="14.25">
      <c r="A239" s="431" t="s">
        <v>835</v>
      </c>
      <c r="B239" s="433" t="s">
        <v>10</v>
      </c>
      <c r="C239" s="507" t="s">
        <v>436</v>
      </c>
      <c r="D239" s="470" t="s">
        <v>361</v>
      </c>
      <c r="E239" s="429"/>
      <c r="F239" s="475" t="s">
        <v>361</v>
      </c>
      <c r="G239" s="431" t="s">
        <v>836</v>
      </c>
      <c r="H239" s="433">
        <v>3000</v>
      </c>
      <c r="I239" s="433">
        <v>1000</v>
      </c>
      <c r="J239" s="433"/>
      <c r="K239" s="433">
        <v>2000</v>
      </c>
      <c r="L239" s="697"/>
      <c r="M239" s="429"/>
      <c r="N239" s="429" t="s">
        <v>836</v>
      </c>
      <c r="O239" s="428">
        <v>3000</v>
      </c>
      <c r="P239" s="428">
        <v>1000</v>
      </c>
      <c r="Q239" s="429"/>
      <c r="R239" s="428">
        <v>2000</v>
      </c>
      <c r="S239" s="429"/>
      <c r="T239" s="429"/>
      <c r="U239" s="431" t="s">
        <v>836</v>
      </c>
      <c r="V239" s="428">
        <v>4000</v>
      </c>
      <c r="W239" s="428">
        <v>1000</v>
      </c>
      <c r="X239" s="428"/>
      <c r="Y239" s="428">
        <v>3000</v>
      </c>
      <c r="Z239" s="479"/>
      <c r="AA239" s="479"/>
      <c r="AB239" s="479" t="s">
        <v>1548</v>
      </c>
      <c r="AC239" s="479"/>
    </row>
    <row r="240" spans="1:29" ht="14.25">
      <c r="A240" s="627" t="s">
        <v>1200</v>
      </c>
      <c r="B240" s="444"/>
      <c r="C240" s="444"/>
      <c r="D240" s="444"/>
      <c r="E240" s="444"/>
      <c r="F240" s="444"/>
      <c r="G240" s="467"/>
      <c r="H240" s="444">
        <f>SUM(H242:H253)</f>
        <v>82355</v>
      </c>
      <c r="I240" s="444"/>
      <c r="J240" s="444"/>
      <c r="K240" s="444"/>
      <c r="L240" s="444"/>
      <c r="M240" s="444"/>
      <c r="N240" s="625"/>
      <c r="O240" s="444">
        <f>SUM(O241:O253)</f>
        <v>68769</v>
      </c>
      <c r="P240" s="444"/>
      <c r="Q240" s="444"/>
      <c r="R240" s="444"/>
      <c r="S240" s="444"/>
      <c r="T240" s="444"/>
      <c r="U240" s="467"/>
      <c r="V240" s="444">
        <f>SUM(V242:V253)</f>
        <v>33727</v>
      </c>
      <c r="W240" s="444"/>
      <c r="X240" s="444"/>
      <c r="Y240" s="444"/>
      <c r="Z240" s="444"/>
      <c r="AA240" s="444"/>
      <c r="AB240" s="444"/>
      <c r="AC240" s="479"/>
    </row>
    <row r="241" spans="1:29" ht="14.25">
      <c r="A241" s="627" t="s">
        <v>1201</v>
      </c>
      <c r="B241" s="444"/>
      <c r="C241" s="444"/>
      <c r="D241" s="444"/>
      <c r="E241" s="444"/>
      <c r="F241" s="444"/>
      <c r="G241" s="467"/>
      <c r="H241" s="444"/>
      <c r="I241" s="444"/>
      <c r="J241" s="444"/>
      <c r="K241" s="444"/>
      <c r="L241" s="444"/>
      <c r="M241" s="444"/>
      <c r="N241" s="625"/>
      <c r="O241" s="444"/>
      <c r="P241" s="444"/>
      <c r="Q241" s="444"/>
      <c r="R241" s="444"/>
      <c r="S241" s="444"/>
      <c r="T241" s="444"/>
      <c r="U241" s="467"/>
      <c r="V241" s="444"/>
      <c r="W241" s="444"/>
      <c r="X241" s="444"/>
      <c r="Y241" s="444"/>
      <c r="Z241" s="444"/>
      <c r="AA241" s="444"/>
      <c r="AB241" s="444"/>
      <c r="AC241" s="479"/>
    </row>
    <row r="242" spans="1:29" s="35" customFormat="1" ht="12.75" customHeight="1">
      <c r="A242" s="467" t="s">
        <v>840</v>
      </c>
      <c r="B242" s="433"/>
      <c r="C242" s="433"/>
      <c r="D242" s="434"/>
      <c r="E242" s="434"/>
      <c r="F242" s="434"/>
      <c r="G242" s="431"/>
      <c r="H242" s="433"/>
      <c r="I242" s="433"/>
      <c r="J242" s="433"/>
      <c r="K242" s="434"/>
      <c r="L242" s="434"/>
      <c r="M242" s="522"/>
      <c r="N242" s="434"/>
      <c r="O242" s="521"/>
      <c r="P242" s="521"/>
      <c r="Q242" s="522"/>
      <c r="R242" s="521"/>
      <c r="S242" s="522"/>
      <c r="T242" s="522"/>
      <c r="U242" s="431"/>
      <c r="V242" s="521"/>
      <c r="W242" s="521"/>
      <c r="X242" s="521"/>
      <c r="Y242" s="521"/>
      <c r="Z242" s="521"/>
      <c r="AA242" s="521"/>
      <c r="AB242" s="521"/>
      <c r="AC242" s="522"/>
    </row>
    <row r="243" spans="1:29" s="35" customFormat="1" ht="33" customHeight="1">
      <c r="A243" s="431" t="s">
        <v>841</v>
      </c>
      <c r="B243" s="433" t="s">
        <v>10</v>
      </c>
      <c r="C243" s="433" t="s">
        <v>436</v>
      </c>
      <c r="D243" s="434" t="s">
        <v>407</v>
      </c>
      <c r="E243" s="434" t="s">
        <v>464</v>
      </c>
      <c r="F243" s="434" t="s">
        <v>842</v>
      </c>
      <c r="G243" s="431" t="s">
        <v>1202</v>
      </c>
      <c r="H243" s="433">
        <v>3508</v>
      </c>
      <c r="I243" s="433">
        <v>3000</v>
      </c>
      <c r="J243" s="433"/>
      <c r="K243" s="434">
        <v>508</v>
      </c>
      <c r="L243" s="434"/>
      <c r="M243" s="522"/>
      <c r="N243" s="429" t="s">
        <v>1203</v>
      </c>
      <c r="O243" s="428">
        <v>20140</v>
      </c>
      <c r="P243" s="428">
        <v>19000</v>
      </c>
      <c r="Q243" s="429"/>
      <c r="R243" s="428">
        <v>1140</v>
      </c>
      <c r="S243" s="522"/>
      <c r="T243" s="522"/>
      <c r="U243" s="431"/>
      <c r="V243" s="433"/>
      <c r="W243" s="433"/>
      <c r="X243" s="433"/>
      <c r="Y243" s="521"/>
      <c r="Z243" s="521"/>
      <c r="AA243" s="521"/>
      <c r="AB243" s="433" t="s">
        <v>114</v>
      </c>
      <c r="AC243" s="522"/>
    </row>
    <row r="244" spans="1:29" s="35" customFormat="1" ht="12.75" customHeight="1">
      <c r="A244" s="467" t="s">
        <v>844</v>
      </c>
      <c r="B244" s="465"/>
      <c r="C244" s="465"/>
      <c r="D244" s="505"/>
      <c r="E244" s="505"/>
      <c r="F244" s="505"/>
      <c r="G244" s="467"/>
      <c r="H244" s="465"/>
      <c r="I244" s="465"/>
      <c r="J244" s="465"/>
      <c r="K244" s="505"/>
      <c r="L244" s="505"/>
      <c r="M244" s="624"/>
      <c r="N244" s="505"/>
      <c r="O244" s="481"/>
      <c r="P244" s="481"/>
      <c r="Q244" s="624"/>
      <c r="R244" s="481"/>
      <c r="S244" s="624"/>
      <c r="T244" s="624"/>
      <c r="U244" s="467"/>
      <c r="V244" s="465"/>
      <c r="W244" s="465"/>
      <c r="X244" s="465"/>
      <c r="Y244" s="481"/>
      <c r="Z244" s="481"/>
      <c r="AA244" s="481"/>
      <c r="AB244" s="481"/>
      <c r="AC244" s="624"/>
    </row>
    <row r="245" spans="1:29" s="35" customFormat="1" ht="21" customHeight="1">
      <c r="A245" s="431" t="s">
        <v>845</v>
      </c>
      <c r="B245" s="433" t="s">
        <v>10</v>
      </c>
      <c r="C245" s="433" t="s">
        <v>436</v>
      </c>
      <c r="D245" s="434" t="s">
        <v>407</v>
      </c>
      <c r="E245" s="434" t="s">
        <v>464</v>
      </c>
      <c r="F245" s="434" t="s">
        <v>361</v>
      </c>
      <c r="G245" s="431"/>
      <c r="H245" s="433"/>
      <c r="I245" s="433"/>
      <c r="J245" s="433"/>
      <c r="K245" s="434"/>
      <c r="L245" s="434"/>
      <c r="M245" s="434"/>
      <c r="N245" s="434"/>
      <c r="O245" s="433"/>
      <c r="P245" s="433"/>
      <c r="Q245" s="522"/>
      <c r="R245" s="521"/>
      <c r="S245" s="522"/>
      <c r="T245" s="522"/>
      <c r="U245" s="431" t="s">
        <v>1204</v>
      </c>
      <c r="V245" s="433">
        <v>2900</v>
      </c>
      <c r="W245" s="433">
        <v>2000</v>
      </c>
      <c r="X245" s="433"/>
      <c r="Y245" s="433">
        <v>900</v>
      </c>
      <c r="Z245" s="521"/>
      <c r="AA245" s="521"/>
      <c r="AB245" s="433" t="s">
        <v>114</v>
      </c>
      <c r="AC245" s="522"/>
    </row>
    <row r="246" spans="1:29" s="35" customFormat="1" ht="27.75" customHeight="1">
      <c r="A246" s="467" t="s">
        <v>847</v>
      </c>
      <c r="B246" s="465"/>
      <c r="C246" s="465"/>
      <c r="D246" s="505"/>
      <c r="E246" s="505"/>
      <c r="F246" s="505"/>
      <c r="G246" s="467"/>
      <c r="H246" s="465"/>
      <c r="I246" s="465"/>
      <c r="J246" s="465"/>
      <c r="K246" s="505"/>
      <c r="L246" s="505"/>
      <c r="M246" s="505"/>
      <c r="N246" s="505"/>
      <c r="O246" s="465"/>
      <c r="P246" s="465"/>
      <c r="Q246" s="624"/>
      <c r="R246" s="481"/>
      <c r="S246" s="624"/>
      <c r="T246" s="624"/>
      <c r="U246" s="467"/>
      <c r="V246" s="465"/>
      <c r="W246" s="465"/>
      <c r="X246" s="465"/>
      <c r="Y246" s="465"/>
      <c r="Z246" s="481"/>
      <c r="AA246" s="481"/>
      <c r="AB246" s="481"/>
      <c r="AC246" s="624"/>
    </row>
    <row r="247" spans="1:29" s="35" customFormat="1" ht="22.5" customHeight="1">
      <c r="A247" s="431" t="s">
        <v>848</v>
      </c>
      <c r="B247" s="433" t="s">
        <v>10</v>
      </c>
      <c r="C247" s="433" t="s">
        <v>436</v>
      </c>
      <c r="D247" s="434" t="s">
        <v>407</v>
      </c>
      <c r="E247" s="434" t="s">
        <v>464</v>
      </c>
      <c r="F247" s="434" t="s">
        <v>361</v>
      </c>
      <c r="G247" s="431" t="s">
        <v>1205</v>
      </c>
      <c r="H247" s="433">
        <v>11744</v>
      </c>
      <c r="I247" s="433">
        <v>11000</v>
      </c>
      <c r="J247" s="433"/>
      <c r="K247" s="434">
        <v>744</v>
      </c>
      <c r="L247" s="434"/>
      <c r="M247" s="434"/>
      <c r="N247" s="434" t="s">
        <v>1206</v>
      </c>
      <c r="O247" s="433">
        <v>4200</v>
      </c>
      <c r="P247" s="433">
        <v>4000</v>
      </c>
      <c r="Q247" s="522"/>
      <c r="R247" s="521">
        <v>200</v>
      </c>
      <c r="S247" s="522"/>
      <c r="T247" s="522"/>
      <c r="U247" s="431" t="s">
        <v>1207</v>
      </c>
      <c r="V247" s="433">
        <v>2059</v>
      </c>
      <c r="W247" s="433">
        <v>2000</v>
      </c>
      <c r="X247" s="433"/>
      <c r="Y247" s="433">
        <v>59</v>
      </c>
      <c r="Z247" s="521"/>
      <c r="AA247" s="521"/>
      <c r="AB247" s="433" t="s">
        <v>114</v>
      </c>
      <c r="AC247" s="522"/>
    </row>
    <row r="248" spans="1:29" s="35" customFormat="1" ht="29.25" customHeight="1">
      <c r="A248" s="431" t="s">
        <v>850</v>
      </c>
      <c r="B248" s="433" t="s">
        <v>10</v>
      </c>
      <c r="C248" s="433" t="s">
        <v>436</v>
      </c>
      <c r="D248" s="434" t="s">
        <v>407</v>
      </c>
      <c r="E248" s="434" t="s">
        <v>464</v>
      </c>
      <c r="F248" s="434" t="s">
        <v>361</v>
      </c>
      <c r="G248" s="431" t="s">
        <v>1208</v>
      </c>
      <c r="H248" s="433">
        <v>30624</v>
      </c>
      <c r="I248" s="433">
        <v>29000</v>
      </c>
      <c r="J248" s="433"/>
      <c r="K248" s="434">
        <v>1624</v>
      </c>
      <c r="L248" s="434"/>
      <c r="M248" s="434"/>
      <c r="N248" s="434" t="s">
        <v>1209</v>
      </c>
      <c r="O248" s="433">
        <v>21295</v>
      </c>
      <c r="P248" s="433">
        <v>20400</v>
      </c>
      <c r="Q248" s="522"/>
      <c r="R248" s="521">
        <v>895</v>
      </c>
      <c r="S248" s="522"/>
      <c r="T248" s="522"/>
      <c r="U248" s="431" t="s">
        <v>1210</v>
      </c>
      <c r="V248" s="433">
        <v>9627</v>
      </c>
      <c r="W248" s="433">
        <v>9000</v>
      </c>
      <c r="X248" s="433"/>
      <c r="Y248" s="433">
        <v>627</v>
      </c>
      <c r="Z248" s="521"/>
      <c r="AA248" s="521"/>
      <c r="AB248" s="433" t="s">
        <v>114</v>
      </c>
      <c r="AC248" s="522"/>
    </row>
    <row r="249" spans="1:29" s="35" customFormat="1" ht="27.75" customHeight="1">
      <c r="A249" s="431" t="s">
        <v>852</v>
      </c>
      <c r="B249" s="433" t="s">
        <v>10</v>
      </c>
      <c r="C249" s="433" t="s">
        <v>436</v>
      </c>
      <c r="D249" s="434" t="s">
        <v>407</v>
      </c>
      <c r="E249" s="434" t="s">
        <v>464</v>
      </c>
      <c r="F249" s="434" t="s">
        <v>361</v>
      </c>
      <c r="G249" s="431" t="s">
        <v>1211</v>
      </c>
      <c r="H249" s="433">
        <v>34919</v>
      </c>
      <c r="I249" s="433">
        <v>30000</v>
      </c>
      <c r="J249" s="433"/>
      <c r="K249" s="434">
        <v>4919</v>
      </c>
      <c r="L249" s="434"/>
      <c r="M249" s="434"/>
      <c r="N249" s="434" t="s">
        <v>1212</v>
      </c>
      <c r="O249" s="433">
        <v>20934</v>
      </c>
      <c r="P249" s="433">
        <v>20000</v>
      </c>
      <c r="Q249" s="522"/>
      <c r="R249" s="521">
        <v>934</v>
      </c>
      <c r="S249" s="522"/>
      <c r="T249" s="522"/>
      <c r="U249" s="431" t="s">
        <v>1213</v>
      </c>
      <c r="V249" s="433">
        <v>16941</v>
      </c>
      <c r="W249" s="433">
        <v>16600</v>
      </c>
      <c r="X249" s="433"/>
      <c r="Y249" s="433">
        <v>341</v>
      </c>
      <c r="Z249" s="521"/>
      <c r="AA249" s="521"/>
      <c r="AB249" s="433" t="s">
        <v>114</v>
      </c>
      <c r="AC249" s="522"/>
    </row>
    <row r="250" spans="1:29" s="35" customFormat="1" ht="37.5" customHeight="1">
      <c r="A250" s="467" t="s">
        <v>854</v>
      </c>
      <c r="B250" s="465"/>
      <c r="C250" s="465"/>
      <c r="D250" s="505"/>
      <c r="E250" s="505"/>
      <c r="F250" s="505"/>
      <c r="G250" s="467"/>
      <c r="H250" s="465"/>
      <c r="I250" s="465"/>
      <c r="J250" s="465"/>
      <c r="K250" s="505"/>
      <c r="L250" s="505"/>
      <c r="M250" s="505"/>
      <c r="N250" s="505"/>
      <c r="O250" s="465"/>
      <c r="P250" s="465"/>
      <c r="Q250" s="624"/>
      <c r="R250" s="481"/>
      <c r="S250" s="624"/>
      <c r="T250" s="624"/>
      <c r="U250" s="467"/>
      <c r="V250" s="465"/>
      <c r="W250" s="465"/>
      <c r="X250" s="481"/>
      <c r="Y250" s="481"/>
      <c r="Z250" s="481"/>
      <c r="AA250" s="481"/>
      <c r="AB250" s="465"/>
      <c r="AC250" s="624"/>
    </row>
    <row r="251" spans="1:29" s="35" customFormat="1" ht="36.75" customHeight="1">
      <c r="A251" s="430" t="s">
        <v>855</v>
      </c>
      <c r="B251" s="433" t="s">
        <v>491</v>
      </c>
      <c r="C251" s="433" t="s">
        <v>436</v>
      </c>
      <c r="D251" s="434" t="s">
        <v>407</v>
      </c>
      <c r="E251" s="434" t="s">
        <v>464</v>
      </c>
      <c r="F251" s="434" t="s">
        <v>361</v>
      </c>
      <c r="G251" s="431" t="s">
        <v>1214</v>
      </c>
      <c r="H251" s="433">
        <v>960</v>
      </c>
      <c r="I251" s="433">
        <v>900</v>
      </c>
      <c r="J251" s="433"/>
      <c r="K251" s="434">
        <v>60</v>
      </c>
      <c r="L251" s="434"/>
      <c r="M251" s="434"/>
      <c r="N251" s="434" t="s">
        <v>1215</v>
      </c>
      <c r="O251" s="433">
        <v>2000</v>
      </c>
      <c r="P251" s="433">
        <v>1900</v>
      </c>
      <c r="Q251" s="522"/>
      <c r="R251" s="521">
        <v>100</v>
      </c>
      <c r="S251" s="522"/>
      <c r="T251" s="522"/>
      <c r="U251" s="431" t="s">
        <v>1215</v>
      </c>
      <c r="V251" s="433">
        <v>2000</v>
      </c>
      <c r="W251" s="433">
        <v>1900</v>
      </c>
      <c r="X251" s="521"/>
      <c r="Y251" s="521">
        <v>100</v>
      </c>
      <c r="Z251" s="521"/>
      <c r="AA251" s="521"/>
      <c r="AB251" s="433" t="s">
        <v>114</v>
      </c>
      <c r="AC251" s="522"/>
    </row>
    <row r="252" spans="1:29" s="35" customFormat="1" ht="24" customHeight="1">
      <c r="A252" s="467" t="s">
        <v>857</v>
      </c>
      <c r="B252" s="465"/>
      <c r="C252" s="465"/>
      <c r="D252" s="505"/>
      <c r="E252" s="505"/>
      <c r="F252" s="505"/>
      <c r="G252" s="467"/>
      <c r="H252" s="465"/>
      <c r="I252" s="465"/>
      <c r="J252" s="465"/>
      <c r="K252" s="505"/>
      <c r="L252" s="505"/>
      <c r="M252" s="505"/>
      <c r="N252" s="505"/>
      <c r="O252" s="465"/>
      <c r="P252" s="465"/>
      <c r="Q252" s="624"/>
      <c r="R252" s="481"/>
      <c r="S252" s="624"/>
      <c r="T252" s="624"/>
      <c r="U252" s="467"/>
      <c r="V252" s="465"/>
      <c r="W252" s="465"/>
      <c r="X252" s="465"/>
      <c r="Y252" s="481"/>
      <c r="Z252" s="481"/>
      <c r="AA252" s="481"/>
      <c r="AB252" s="465"/>
      <c r="AC252" s="624"/>
    </row>
    <row r="253" spans="1:29" s="35" customFormat="1" ht="24" customHeight="1">
      <c r="A253" s="430" t="s">
        <v>1216</v>
      </c>
      <c r="B253" s="433" t="s">
        <v>859</v>
      </c>
      <c r="C253" s="433" t="s">
        <v>436</v>
      </c>
      <c r="D253" s="434" t="s">
        <v>407</v>
      </c>
      <c r="E253" s="434" t="s">
        <v>464</v>
      </c>
      <c r="F253" s="434"/>
      <c r="G253" s="431" t="s">
        <v>1217</v>
      </c>
      <c r="H253" s="433">
        <v>600</v>
      </c>
      <c r="I253" s="433">
        <v>500</v>
      </c>
      <c r="J253" s="433"/>
      <c r="K253" s="434">
        <v>100</v>
      </c>
      <c r="L253" s="434"/>
      <c r="M253" s="434"/>
      <c r="N253" s="434" t="s">
        <v>1218</v>
      </c>
      <c r="O253" s="433">
        <v>200</v>
      </c>
      <c r="P253" s="433">
        <v>200</v>
      </c>
      <c r="Q253" s="522"/>
      <c r="R253" s="521"/>
      <c r="S253" s="522"/>
      <c r="T253" s="522"/>
      <c r="U253" s="431" t="s">
        <v>1218</v>
      </c>
      <c r="V253" s="433">
        <v>200</v>
      </c>
      <c r="W253" s="433">
        <v>200</v>
      </c>
      <c r="X253" s="433"/>
      <c r="Y253" s="521"/>
      <c r="Z253" s="521"/>
      <c r="AA253" s="521"/>
      <c r="AB253" s="433" t="s">
        <v>114</v>
      </c>
      <c r="AC253" s="522"/>
    </row>
    <row r="254" spans="1:29" ht="14.25">
      <c r="A254" s="627" t="s">
        <v>1219</v>
      </c>
      <c r="B254" s="444"/>
      <c r="C254" s="444"/>
      <c r="D254" s="444"/>
      <c r="E254" s="444"/>
      <c r="F254" s="444"/>
      <c r="G254" s="467"/>
      <c r="H254" s="444">
        <f>SUM(H255:H274)</f>
        <v>21716.190000000002</v>
      </c>
      <c r="I254" s="444"/>
      <c r="J254" s="444"/>
      <c r="K254" s="444"/>
      <c r="L254" s="444"/>
      <c r="M254" s="444"/>
      <c r="N254" s="625"/>
      <c r="O254" s="444">
        <f>SUM(O255:O274)</f>
        <v>31523.33</v>
      </c>
      <c r="P254" s="444"/>
      <c r="Q254" s="444"/>
      <c r="R254" s="444"/>
      <c r="S254" s="444"/>
      <c r="T254" s="444"/>
      <c r="U254" s="467"/>
      <c r="V254" s="444">
        <f>SUM(V255:V274)</f>
        <v>11654.55</v>
      </c>
      <c r="W254" s="444"/>
      <c r="X254" s="444"/>
      <c r="Y254" s="444"/>
      <c r="Z254" s="444"/>
      <c r="AA254" s="444"/>
      <c r="AB254" s="444"/>
      <c r="AC254" s="479"/>
    </row>
    <row r="255" spans="1:29" s="35" customFormat="1" ht="33" customHeight="1">
      <c r="A255" s="438" t="s">
        <v>862</v>
      </c>
      <c r="B255" s="699" t="s">
        <v>1526</v>
      </c>
      <c r="C255" s="475" t="s">
        <v>436</v>
      </c>
      <c r="D255" s="475" t="s">
        <v>464</v>
      </c>
      <c r="E255" s="434"/>
      <c r="F255" s="475" t="s">
        <v>361</v>
      </c>
      <c r="G255" s="438" t="s">
        <v>864</v>
      </c>
      <c r="H255" s="475">
        <v>2250</v>
      </c>
      <c r="I255" s="475">
        <v>1575</v>
      </c>
      <c r="J255" s="475"/>
      <c r="K255" s="475">
        <v>675</v>
      </c>
      <c r="L255" s="434"/>
      <c r="M255" s="522"/>
      <c r="N255" s="434"/>
      <c r="O255" s="521"/>
      <c r="P255" s="521"/>
      <c r="Q255" s="522"/>
      <c r="R255" s="521"/>
      <c r="S255" s="522"/>
      <c r="T255" s="522"/>
      <c r="U255" s="431"/>
      <c r="V255" s="521"/>
      <c r="W255" s="521"/>
      <c r="X255" s="521"/>
      <c r="Y255" s="521"/>
      <c r="Z255" s="521"/>
      <c r="AA255" s="521"/>
      <c r="AB255" s="521"/>
      <c r="AC255" s="522"/>
    </row>
    <row r="256" spans="1:29" s="35" customFormat="1" ht="33" customHeight="1">
      <c r="A256" s="438" t="s">
        <v>865</v>
      </c>
      <c r="B256" s="699" t="s">
        <v>1526</v>
      </c>
      <c r="C256" s="475" t="s">
        <v>436</v>
      </c>
      <c r="D256" s="475" t="s">
        <v>464</v>
      </c>
      <c r="E256" s="434"/>
      <c r="F256" s="475" t="s">
        <v>361</v>
      </c>
      <c r="G256" s="438"/>
      <c r="H256" s="475"/>
      <c r="I256" s="475"/>
      <c r="J256" s="475"/>
      <c r="K256" s="475"/>
      <c r="L256" s="434"/>
      <c r="M256" s="522"/>
      <c r="N256" s="429" t="s">
        <v>1220</v>
      </c>
      <c r="O256" s="475">
        <v>8624</v>
      </c>
      <c r="P256" s="475">
        <v>6036.8</v>
      </c>
      <c r="Q256" s="475"/>
      <c r="R256" s="475">
        <v>2587.2</v>
      </c>
      <c r="S256" s="522"/>
      <c r="T256" s="522"/>
      <c r="U256" s="431"/>
      <c r="V256" s="521"/>
      <c r="W256" s="521"/>
      <c r="X256" s="521"/>
      <c r="Y256" s="521"/>
      <c r="Z256" s="521"/>
      <c r="AA256" s="521"/>
      <c r="AB256" s="521"/>
      <c r="AC256" s="522"/>
    </row>
    <row r="257" spans="1:29" s="35" customFormat="1" ht="33" customHeight="1">
      <c r="A257" s="438" t="s">
        <v>868</v>
      </c>
      <c r="B257" s="699" t="s">
        <v>1526</v>
      </c>
      <c r="C257" s="475" t="s">
        <v>436</v>
      </c>
      <c r="D257" s="475" t="s">
        <v>464</v>
      </c>
      <c r="E257" s="434"/>
      <c r="F257" s="475" t="s">
        <v>361</v>
      </c>
      <c r="G257" s="438"/>
      <c r="H257" s="475"/>
      <c r="I257" s="475"/>
      <c r="J257" s="475"/>
      <c r="K257" s="475"/>
      <c r="L257" s="434"/>
      <c r="M257" s="522"/>
      <c r="N257" s="434" t="s">
        <v>870</v>
      </c>
      <c r="O257" s="475">
        <v>8500</v>
      </c>
      <c r="P257" s="475">
        <v>5950</v>
      </c>
      <c r="Q257" s="475"/>
      <c r="R257" s="475">
        <v>2550</v>
      </c>
      <c r="S257" s="522"/>
      <c r="T257" s="522"/>
      <c r="U257" s="431"/>
      <c r="V257" s="521"/>
      <c r="W257" s="521"/>
      <c r="X257" s="521"/>
      <c r="Y257" s="521"/>
      <c r="Z257" s="521"/>
      <c r="AA257" s="521"/>
      <c r="AB257" s="521"/>
      <c r="AC257" s="522"/>
    </row>
    <row r="258" spans="1:29" s="35" customFormat="1" ht="33" customHeight="1">
      <c r="A258" s="438" t="s">
        <v>1221</v>
      </c>
      <c r="B258" s="699" t="s">
        <v>1526</v>
      </c>
      <c r="C258" s="475" t="s">
        <v>436</v>
      </c>
      <c r="D258" s="475" t="s">
        <v>464</v>
      </c>
      <c r="E258" s="434"/>
      <c r="F258" s="475" t="s">
        <v>361</v>
      </c>
      <c r="G258" s="438"/>
      <c r="H258" s="475"/>
      <c r="I258" s="475"/>
      <c r="J258" s="475"/>
      <c r="K258" s="475"/>
      <c r="L258" s="434"/>
      <c r="M258" s="522"/>
      <c r="N258" s="434" t="s">
        <v>873</v>
      </c>
      <c r="O258" s="475">
        <v>989</v>
      </c>
      <c r="P258" s="475">
        <v>692.3</v>
      </c>
      <c r="Q258" s="475"/>
      <c r="R258" s="475">
        <v>296.7</v>
      </c>
      <c r="S258" s="522"/>
      <c r="T258" s="522"/>
      <c r="U258" s="431"/>
      <c r="V258" s="521"/>
      <c r="W258" s="521"/>
      <c r="X258" s="521"/>
      <c r="Y258" s="521"/>
      <c r="Z258" s="521"/>
      <c r="AA258" s="521"/>
      <c r="AB258" s="521"/>
      <c r="AC258" s="522"/>
    </row>
    <row r="259" spans="1:29" s="35" customFormat="1" ht="33" customHeight="1">
      <c r="A259" s="438" t="s">
        <v>1222</v>
      </c>
      <c r="B259" s="699" t="s">
        <v>1526</v>
      </c>
      <c r="C259" s="475" t="s">
        <v>436</v>
      </c>
      <c r="D259" s="475" t="s">
        <v>464</v>
      </c>
      <c r="E259" s="434"/>
      <c r="F259" s="475" t="s">
        <v>361</v>
      </c>
      <c r="G259" s="438"/>
      <c r="H259" s="475"/>
      <c r="I259" s="475"/>
      <c r="J259" s="475"/>
      <c r="K259" s="475"/>
      <c r="L259" s="434"/>
      <c r="M259" s="522"/>
      <c r="N259" s="434"/>
      <c r="O259" s="521"/>
      <c r="P259" s="521"/>
      <c r="Q259" s="522"/>
      <c r="R259" s="521"/>
      <c r="S259" s="522"/>
      <c r="T259" s="522"/>
      <c r="U259" s="431" t="s">
        <v>875</v>
      </c>
      <c r="V259" s="475">
        <v>6181</v>
      </c>
      <c r="W259" s="475">
        <v>4326.7</v>
      </c>
      <c r="X259" s="475"/>
      <c r="Y259" s="475">
        <v>1854.3</v>
      </c>
      <c r="Z259" s="521"/>
      <c r="AA259" s="521"/>
      <c r="AB259" s="521"/>
      <c r="AC259" s="522"/>
    </row>
    <row r="260" spans="1:29" s="35" customFormat="1" ht="33" customHeight="1">
      <c r="A260" s="438" t="s">
        <v>876</v>
      </c>
      <c r="B260" s="699" t="s">
        <v>1526</v>
      </c>
      <c r="C260" s="475" t="s">
        <v>436</v>
      </c>
      <c r="D260" s="475" t="s">
        <v>464</v>
      </c>
      <c r="E260" s="434"/>
      <c r="F260" s="475" t="s">
        <v>361</v>
      </c>
      <c r="G260" s="438" t="s">
        <v>878</v>
      </c>
      <c r="H260" s="475">
        <v>1000</v>
      </c>
      <c r="I260" s="475">
        <v>700</v>
      </c>
      <c r="J260" s="475"/>
      <c r="K260" s="475">
        <v>300</v>
      </c>
      <c r="L260" s="434"/>
      <c r="M260" s="522"/>
      <c r="N260" s="434"/>
      <c r="O260" s="521"/>
      <c r="P260" s="521"/>
      <c r="Q260" s="522"/>
      <c r="R260" s="521"/>
      <c r="S260" s="522"/>
      <c r="T260" s="522"/>
      <c r="U260" s="431"/>
      <c r="V260" s="521"/>
      <c r="W260" s="521"/>
      <c r="X260" s="521"/>
      <c r="Y260" s="521"/>
      <c r="Z260" s="521"/>
      <c r="AA260" s="521"/>
      <c r="AB260" s="521"/>
      <c r="AC260" s="522"/>
    </row>
    <row r="261" spans="1:29" s="35" customFormat="1" ht="33" customHeight="1">
      <c r="A261" s="438" t="s">
        <v>879</v>
      </c>
      <c r="B261" s="699" t="s">
        <v>1526</v>
      </c>
      <c r="C261" s="475" t="s">
        <v>436</v>
      </c>
      <c r="D261" s="475" t="s">
        <v>464</v>
      </c>
      <c r="E261" s="434"/>
      <c r="F261" s="475" t="s">
        <v>361</v>
      </c>
      <c r="G261" s="438" t="s">
        <v>880</v>
      </c>
      <c r="H261" s="475">
        <v>400</v>
      </c>
      <c r="I261" s="475">
        <v>280</v>
      </c>
      <c r="J261" s="475"/>
      <c r="K261" s="475">
        <v>120</v>
      </c>
      <c r="L261" s="434"/>
      <c r="M261" s="522"/>
      <c r="N261" s="434"/>
      <c r="O261" s="521"/>
      <c r="P261" s="521"/>
      <c r="Q261" s="522"/>
      <c r="R261" s="521"/>
      <c r="S261" s="522"/>
      <c r="T261" s="522"/>
      <c r="U261" s="431"/>
      <c r="V261" s="521"/>
      <c r="W261" s="521"/>
      <c r="X261" s="521"/>
      <c r="Y261" s="521"/>
      <c r="Z261" s="521"/>
      <c r="AA261" s="521"/>
      <c r="AB261" s="521"/>
      <c r="AC261" s="522"/>
    </row>
    <row r="262" spans="1:29" s="35" customFormat="1" ht="33" customHeight="1">
      <c r="A262" s="438" t="s">
        <v>881</v>
      </c>
      <c r="B262" s="699" t="s">
        <v>1526</v>
      </c>
      <c r="C262" s="475" t="s">
        <v>436</v>
      </c>
      <c r="D262" s="475" t="s">
        <v>464</v>
      </c>
      <c r="E262" s="434"/>
      <c r="F262" s="475" t="s">
        <v>361</v>
      </c>
      <c r="G262" s="438" t="s">
        <v>880</v>
      </c>
      <c r="H262" s="475">
        <v>400</v>
      </c>
      <c r="I262" s="475">
        <v>280</v>
      </c>
      <c r="J262" s="475"/>
      <c r="K262" s="475">
        <v>120</v>
      </c>
      <c r="L262" s="434"/>
      <c r="M262" s="522"/>
      <c r="N262" s="434"/>
      <c r="O262" s="475"/>
      <c r="P262" s="475"/>
      <c r="Q262" s="475"/>
      <c r="R262" s="475"/>
      <c r="S262" s="522"/>
      <c r="T262" s="522"/>
      <c r="U262" s="431"/>
      <c r="V262" s="521"/>
      <c r="W262" s="521"/>
      <c r="X262" s="521"/>
      <c r="Y262" s="521"/>
      <c r="Z262" s="521"/>
      <c r="AA262" s="521"/>
      <c r="AB262" s="521"/>
      <c r="AC262" s="522"/>
    </row>
    <row r="263" spans="1:29" s="35" customFormat="1" ht="33" customHeight="1">
      <c r="A263" s="438" t="s">
        <v>882</v>
      </c>
      <c r="B263" s="699" t="s">
        <v>1526</v>
      </c>
      <c r="C263" s="475" t="s">
        <v>436</v>
      </c>
      <c r="D263" s="475" t="s">
        <v>464</v>
      </c>
      <c r="E263" s="434"/>
      <c r="F263" s="475" t="s">
        <v>361</v>
      </c>
      <c r="G263" s="438"/>
      <c r="H263" s="475"/>
      <c r="I263" s="475"/>
      <c r="J263" s="475"/>
      <c r="K263" s="475"/>
      <c r="L263" s="434"/>
      <c r="M263" s="522"/>
      <c r="N263" s="434" t="s">
        <v>880</v>
      </c>
      <c r="O263" s="475">
        <v>400</v>
      </c>
      <c r="P263" s="475">
        <v>280</v>
      </c>
      <c r="Q263" s="475"/>
      <c r="R263" s="475">
        <v>120</v>
      </c>
      <c r="S263" s="522"/>
      <c r="T263" s="522"/>
      <c r="U263" s="431"/>
      <c r="V263" s="521"/>
      <c r="W263" s="521"/>
      <c r="X263" s="521"/>
      <c r="Y263" s="521"/>
      <c r="Z263" s="521"/>
      <c r="AA263" s="521"/>
      <c r="AB263" s="521"/>
      <c r="AC263" s="522"/>
    </row>
    <row r="264" spans="1:29" s="35" customFormat="1" ht="33" customHeight="1">
      <c r="A264" s="438" t="s">
        <v>883</v>
      </c>
      <c r="B264" s="699" t="s">
        <v>1526</v>
      </c>
      <c r="C264" s="475" t="s">
        <v>436</v>
      </c>
      <c r="D264" s="475" t="s">
        <v>464</v>
      </c>
      <c r="E264" s="434"/>
      <c r="F264" s="475" t="s">
        <v>361</v>
      </c>
      <c r="G264" s="438"/>
      <c r="H264" s="475"/>
      <c r="I264" s="475"/>
      <c r="J264" s="475"/>
      <c r="K264" s="475"/>
      <c r="L264" s="434"/>
      <c r="M264" s="522"/>
      <c r="N264" s="633" t="s">
        <v>880</v>
      </c>
      <c r="O264" s="475">
        <v>400</v>
      </c>
      <c r="P264" s="475">
        <v>280</v>
      </c>
      <c r="Q264" s="475"/>
      <c r="R264" s="475">
        <v>120</v>
      </c>
      <c r="S264" s="522"/>
      <c r="T264" s="522"/>
      <c r="U264" s="431"/>
      <c r="V264" s="521"/>
      <c r="W264" s="521"/>
      <c r="X264" s="521"/>
      <c r="Y264" s="521"/>
      <c r="Z264" s="521"/>
      <c r="AA264" s="521"/>
      <c r="AB264" s="521"/>
      <c r="AC264" s="522"/>
    </row>
    <row r="265" spans="1:29" s="35" customFormat="1" ht="42" customHeight="1">
      <c r="A265" s="438" t="s">
        <v>885</v>
      </c>
      <c r="B265" s="475" t="s">
        <v>10</v>
      </c>
      <c r="C265" s="475" t="s">
        <v>436</v>
      </c>
      <c r="D265" s="475" t="s">
        <v>464</v>
      </c>
      <c r="E265" s="434"/>
      <c r="F265" s="475" t="s">
        <v>361</v>
      </c>
      <c r="G265" s="438" t="s">
        <v>1223</v>
      </c>
      <c r="H265" s="475">
        <v>5388.26</v>
      </c>
      <c r="I265" s="475">
        <v>3771.78</v>
      </c>
      <c r="J265" s="475"/>
      <c r="K265" s="475">
        <v>1616.48</v>
      </c>
      <c r="L265" s="434"/>
      <c r="M265" s="522"/>
      <c r="N265" s="429" t="s">
        <v>1224</v>
      </c>
      <c r="O265" s="433">
        <v>2188.26</v>
      </c>
      <c r="P265" s="433">
        <v>1531.78</v>
      </c>
      <c r="Q265" s="433"/>
      <c r="R265" s="433">
        <v>656.48</v>
      </c>
      <c r="S265" s="433"/>
      <c r="T265" s="433"/>
      <c r="U265" s="431" t="s">
        <v>1225</v>
      </c>
      <c r="V265" s="433">
        <v>1823.55</v>
      </c>
      <c r="W265" s="433">
        <v>1276.48</v>
      </c>
      <c r="X265" s="433">
        <v>547.07</v>
      </c>
      <c r="Y265" s="521"/>
      <c r="Z265" s="521"/>
      <c r="AA265" s="521"/>
      <c r="AB265" s="521"/>
      <c r="AC265" s="522"/>
    </row>
    <row r="266" spans="1:29" s="35" customFormat="1" ht="33" customHeight="1">
      <c r="A266" s="700" t="s">
        <v>887</v>
      </c>
      <c r="B266" s="701" t="s">
        <v>1526</v>
      </c>
      <c r="C266" s="597" t="s">
        <v>436</v>
      </c>
      <c r="D266" s="597" t="s">
        <v>464</v>
      </c>
      <c r="E266" s="702"/>
      <c r="F266" s="597" t="s">
        <v>361</v>
      </c>
      <c r="G266" s="700" t="s">
        <v>1226</v>
      </c>
      <c r="H266" s="597">
        <v>2000</v>
      </c>
      <c r="I266" s="597">
        <v>1400</v>
      </c>
      <c r="J266" s="597"/>
      <c r="K266" s="597">
        <v>600</v>
      </c>
      <c r="L266" s="702"/>
      <c r="M266" s="703"/>
      <c r="N266" s="619" t="s">
        <v>1227</v>
      </c>
      <c r="O266" s="595">
        <v>2000</v>
      </c>
      <c r="P266" s="595">
        <v>1400</v>
      </c>
      <c r="Q266" s="595"/>
      <c r="R266" s="595">
        <v>600</v>
      </c>
      <c r="S266" s="595"/>
      <c r="T266" s="595"/>
      <c r="U266" s="439" t="s">
        <v>1226</v>
      </c>
      <c r="V266" s="595">
        <v>2000</v>
      </c>
      <c r="W266" s="595">
        <v>1400</v>
      </c>
      <c r="X266" s="595">
        <v>600</v>
      </c>
      <c r="Y266" s="616"/>
      <c r="Z266" s="616"/>
      <c r="AA266" s="616"/>
      <c r="AB266" s="616"/>
      <c r="AC266" s="703"/>
    </row>
    <row r="267" spans="1:29" s="96" customFormat="1" ht="33" customHeight="1">
      <c r="A267" s="438" t="s">
        <v>889</v>
      </c>
      <c r="B267" s="699" t="s">
        <v>1526</v>
      </c>
      <c r="C267" s="475" t="s">
        <v>436</v>
      </c>
      <c r="D267" s="475" t="s">
        <v>464</v>
      </c>
      <c r="E267" s="434"/>
      <c r="F267" s="475" t="s">
        <v>361</v>
      </c>
      <c r="G267" s="438" t="s">
        <v>1228</v>
      </c>
      <c r="H267" s="475">
        <v>5027.93</v>
      </c>
      <c r="I267" s="475">
        <v>3770.95</v>
      </c>
      <c r="J267" s="475"/>
      <c r="K267" s="475">
        <v>1256.98</v>
      </c>
      <c r="L267" s="434"/>
      <c r="M267" s="522"/>
      <c r="N267" s="434" t="s">
        <v>1229</v>
      </c>
      <c r="O267" s="433">
        <v>972.07</v>
      </c>
      <c r="P267" s="433">
        <v>729.05</v>
      </c>
      <c r="Q267" s="434"/>
      <c r="R267" s="433">
        <v>243.02</v>
      </c>
      <c r="S267" s="522"/>
      <c r="T267" s="522"/>
      <c r="U267" s="431"/>
      <c r="V267" s="521"/>
      <c r="W267" s="521"/>
      <c r="X267" s="521"/>
      <c r="Y267" s="521"/>
      <c r="Z267" s="521"/>
      <c r="AA267" s="521"/>
      <c r="AB267" s="521"/>
      <c r="AC267" s="522"/>
    </row>
    <row r="268" spans="1:29" s="35" customFormat="1" ht="33" customHeight="1">
      <c r="A268" s="704" t="s">
        <v>891</v>
      </c>
      <c r="B268" s="705" t="s">
        <v>859</v>
      </c>
      <c r="C268" s="705"/>
      <c r="D268" s="705"/>
      <c r="E268" s="706"/>
      <c r="F268" s="705"/>
      <c r="G268" s="704" t="s">
        <v>1230</v>
      </c>
      <c r="H268" s="705">
        <v>600</v>
      </c>
      <c r="I268" s="705">
        <v>480</v>
      </c>
      <c r="J268" s="705"/>
      <c r="K268" s="705">
        <v>120</v>
      </c>
      <c r="L268" s="706"/>
      <c r="M268" s="707"/>
      <c r="N268" s="706" t="s">
        <v>1231</v>
      </c>
      <c r="O268" s="601">
        <v>200</v>
      </c>
      <c r="P268" s="601">
        <v>160</v>
      </c>
      <c r="Q268" s="601"/>
      <c r="R268" s="601">
        <v>40</v>
      </c>
      <c r="S268" s="601"/>
      <c r="T268" s="601"/>
      <c r="U268" s="620" t="s">
        <v>1231</v>
      </c>
      <c r="V268" s="601">
        <v>200</v>
      </c>
      <c r="W268" s="601">
        <v>160</v>
      </c>
      <c r="X268" s="601">
        <v>40</v>
      </c>
      <c r="Y268" s="689"/>
      <c r="Z268" s="689"/>
      <c r="AA268" s="689"/>
      <c r="AB268" s="689"/>
      <c r="AC268" s="707"/>
    </row>
    <row r="269" spans="1:29" s="35" customFormat="1" ht="45" customHeight="1">
      <c r="A269" s="438" t="s">
        <v>893</v>
      </c>
      <c r="B269" s="475" t="s">
        <v>10</v>
      </c>
      <c r="C269" s="475" t="s">
        <v>436</v>
      </c>
      <c r="D269" s="475"/>
      <c r="E269" s="434"/>
      <c r="F269" s="475" t="s">
        <v>361</v>
      </c>
      <c r="G269" s="438"/>
      <c r="H269" s="475"/>
      <c r="I269" s="475"/>
      <c r="J269" s="475"/>
      <c r="K269" s="475"/>
      <c r="L269" s="434"/>
      <c r="M269" s="522"/>
      <c r="N269" s="429" t="s">
        <v>1232</v>
      </c>
      <c r="O269" s="475">
        <v>500</v>
      </c>
      <c r="P269" s="475">
        <v>400</v>
      </c>
      <c r="Q269" s="475"/>
      <c r="R269" s="475">
        <v>100</v>
      </c>
      <c r="S269" s="522"/>
      <c r="T269" s="522"/>
      <c r="U269" s="431"/>
      <c r="V269" s="521"/>
      <c r="W269" s="521"/>
      <c r="X269" s="521"/>
      <c r="Y269" s="521"/>
      <c r="Z269" s="521"/>
      <c r="AA269" s="521"/>
      <c r="AB269" s="521"/>
      <c r="AC269" s="522"/>
    </row>
    <row r="270" spans="1:29" s="35" customFormat="1" ht="33" customHeight="1">
      <c r="A270" s="438" t="s">
        <v>895</v>
      </c>
      <c r="B270" s="699" t="s">
        <v>1526</v>
      </c>
      <c r="C270" s="475" t="s">
        <v>436</v>
      </c>
      <c r="D270" s="475" t="s">
        <v>464</v>
      </c>
      <c r="E270" s="434"/>
      <c r="F270" s="475" t="s">
        <v>361</v>
      </c>
      <c r="G270" s="438"/>
      <c r="H270" s="475"/>
      <c r="I270" s="475"/>
      <c r="J270" s="475"/>
      <c r="K270" s="475"/>
      <c r="L270" s="434"/>
      <c r="M270" s="522"/>
      <c r="N270" s="434" t="s">
        <v>896</v>
      </c>
      <c r="O270" s="475">
        <v>4000</v>
      </c>
      <c r="P270" s="475">
        <v>2800</v>
      </c>
      <c r="Q270" s="475"/>
      <c r="R270" s="475">
        <v>1200</v>
      </c>
      <c r="S270" s="522"/>
      <c r="T270" s="522"/>
      <c r="U270" s="431"/>
      <c r="V270" s="521"/>
      <c r="W270" s="521"/>
      <c r="X270" s="521"/>
      <c r="Y270" s="521"/>
      <c r="Z270" s="521"/>
      <c r="AA270" s="521"/>
      <c r="AB270" s="521"/>
      <c r="AC270" s="522"/>
    </row>
    <row r="271" spans="1:29" s="35" customFormat="1" ht="33" customHeight="1">
      <c r="A271" s="700" t="s">
        <v>897</v>
      </c>
      <c r="B271" s="701" t="s">
        <v>1526</v>
      </c>
      <c r="C271" s="597" t="s">
        <v>436</v>
      </c>
      <c r="D271" s="597" t="s">
        <v>464</v>
      </c>
      <c r="E271" s="597"/>
      <c r="F271" s="597" t="s">
        <v>361</v>
      </c>
      <c r="G271" s="700" t="s">
        <v>898</v>
      </c>
      <c r="H271" s="695">
        <v>1300</v>
      </c>
      <c r="I271" s="597">
        <v>910</v>
      </c>
      <c r="J271" s="597"/>
      <c r="K271" s="597">
        <v>390</v>
      </c>
      <c r="L271" s="702"/>
      <c r="M271" s="703"/>
      <c r="N271" s="702"/>
      <c r="O271" s="597"/>
      <c r="P271" s="597"/>
      <c r="Q271" s="597"/>
      <c r="R271" s="616"/>
      <c r="S271" s="703"/>
      <c r="T271" s="703"/>
      <c r="U271" s="439"/>
      <c r="V271" s="616"/>
      <c r="W271" s="616"/>
      <c r="X271" s="616"/>
      <c r="Y271" s="616"/>
      <c r="Z271" s="616"/>
      <c r="AA271" s="616"/>
      <c r="AB271" s="616"/>
      <c r="AC271" s="703"/>
    </row>
    <row r="272" spans="1:36" s="393" customFormat="1" ht="36">
      <c r="A272" s="438" t="s">
        <v>899</v>
      </c>
      <c r="B272" s="433" t="s">
        <v>900</v>
      </c>
      <c r="C272" s="433" t="s">
        <v>436</v>
      </c>
      <c r="D272" s="477" t="s">
        <v>901</v>
      </c>
      <c r="E272" s="477" t="s">
        <v>746</v>
      </c>
      <c r="F272" s="433" t="s">
        <v>387</v>
      </c>
      <c r="G272" s="438" t="s">
        <v>1233</v>
      </c>
      <c r="H272" s="433">
        <v>1050</v>
      </c>
      <c r="I272" s="608">
        <v>750</v>
      </c>
      <c r="J272" s="433">
        <v>180</v>
      </c>
      <c r="K272" s="433">
        <v>120</v>
      </c>
      <c r="L272" s="433"/>
      <c r="M272" s="433"/>
      <c r="N272" s="633" t="s">
        <v>1234</v>
      </c>
      <c r="O272" s="433">
        <v>750</v>
      </c>
      <c r="P272" s="507">
        <v>500</v>
      </c>
      <c r="Q272" s="433">
        <v>170</v>
      </c>
      <c r="R272" s="433">
        <v>80</v>
      </c>
      <c r="S272" s="433"/>
      <c r="T272" s="433"/>
      <c r="U272" s="438" t="s">
        <v>1235</v>
      </c>
      <c r="V272" s="433">
        <v>450</v>
      </c>
      <c r="W272" s="507">
        <v>250</v>
      </c>
      <c r="X272" s="433">
        <v>150</v>
      </c>
      <c r="Y272" s="433">
        <v>50</v>
      </c>
      <c r="Z272" s="433"/>
      <c r="AA272" s="433"/>
      <c r="AB272" s="428" t="s">
        <v>903</v>
      </c>
      <c r="AC272" s="428"/>
      <c r="AD272" s="391"/>
      <c r="AE272" s="391"/>
      <c r="AF272" s="392"/>
      <c r="AG272" s="392"/>
      <c r="AH272" s="391"/>
      <c r="AI272" s="391"/>
      <c r="AJ272" s="391"/>
    </row>
    <row r="273" spans="1:36" s="366" customFormat="1" ht="36">
      <c r="A273" s="704" t="s">
        <v>904</v>
      </c>
      <c r="B273" s="601" t="s">
        <v>905</v>
      </c>
      <c r="C273" s="601" t="s">
        <v>332</v>
      </c>
      <c r="D273" s="708" t="s">
        <v>901</v>
      </c>
      <c r="E273" s="708" t="s">
        <v>746</v>
      </c>
      <c r="F273" s="601" t="s">
        <v>361</v>
      </c>
      <c r="G273" s="704" t="s">
        <v>907</v>
      </c>
      <c r="H273" s="601">
        <v>300</v>
      </c>
      <c r="I273" s="709"/>
      <c r="J273" s="601">
        <v>200</v>
      </c>
      <c r="K273" s="601">
        <v>100</v>
      </c>
      <c r="L273" s="601"/>
      <c r="M273" s="601"/>
      <c r="N273" s="710"/>
      <c r="O273" s="601"/>
      <c r="P273" s="711"/>
      <c r="Q273" s="601"/>
      <c r="R273" s="601"/>
      <c r="S273" s="601"/>
      <c r="T273" s="601"/>
      <c r="U273" s="704"/>
      <c r="V273" s="601"/>
      <c r="W273" s="711"/>
      <c r="X273" s="601"/>
      <c r="Y273" s="601"/>
      <c r="Z273" s="601"/>
      <c r="AA273" s="601"/>
      <c r="AB273" s="621" t="s">
        <v>903</v>
      </c>
      <c r="AC273" s="621"/>
      <c r="AD273" s="389"/>
      <c r="AE273" s="389"/>
      <c r="AF273" s="390"/>
      <c r="AG273" s="390"/>
      <c r="AH273" s="389"/>
      <c r="AI273" s="389"/>
      <c r="AJ273" s="389"/>
    </row>
    <row r="274" spans="1:36" s="243" customFormat="1" ht="56.25" customHeight="1">
      <c r="A274" s="438" t="s">
        <v>908</v>
      </c>
      <c r="B274" s="433" t="s">
        <v>231</v>
      </c>
      <c r="C274" s="433" t="s">
        <v>332</v>
      </c>
      <c r="D274" s="477" t="s">
        <v>901</v>
      </c>
      <c r="E274" s="477" t="s">
        <v>746</v>
      </c>
      <c r="F274" s="477" t="s">
        <v>361</v>
      </c>
      <c r="G274" s="438" t="s">
        <v>909</v>
      </c>
      <c r="H274" s="433">
        <v>2000</v>
      </c>
      <c r="I274" s="608"/>
      <c r="J274" s="433">
        <v>1000</v>
      </c>
      <c r="K274" s="433">
        <v>400</v>
      </c>
      <c r="L274" s="433"/>
      <c r="M274" s="433">
        <v>600</v>
      </c>
      <c r="N274" s="633" t="s">
        <v>909</v>
      </c>
      <c r="O274" s="433">
        <v>2000</v>
      </c>
      <c r="P274" s="507"/>
      <c r="Q274" s="433">
        <v>1000</v>
      </c>
      <c r="R274" s="433">
        <v>400</v>
      </c>
      <c r="S274" s="433"/>
      <c r="T274" s="433">
        <v>600</v>
      </c>
      <c r="U274" s="438" t="s">
        <v>909</v>
      </c>
      <c r="V274" s="433">
        <v>1000</v>
      </c>
      <c r="W274" s="507"/>
      <c r="X274" s="433">
        <v>500</v>
      </c>
      <c r="Y274" s="433">
        <v>200</v>
      </c>
      <c r="Z274" s="433"/>
      <c r="AA274" s="433">
        <v>300</v>
      </c>
      <c r="AB274" s="428" t="s">
        <v>903</v>
      </c>
      <c r="AC274" s="428"/>
      <c r="AD274" s="248"/>
      <c r="AE274" s="248"/>
      <c r="AF274" s="249"/>
      <c r="AG274" s="249"/>
      <c r="AH274" s="248"/>
      <c r="AI274" s="248"/>
      <c r="AJ274" s="248"/>
    </row>
    <row r="275" spans="1:29" ht="14.25">
      <c r="A275" s="627" t="s">
        <v>1236</v>
      </c>
      <c r="B275" s="465"/>
      <c r="C275" s="465"/>
      <c r="D275" s="465"/>
      <c r="E275" s="465"/>
      <c r="F275" s="465"/>
      <c r="G275" s="467"/>
      <c r="H275" s="465">
        <f>SUM(H276:H279)</f>
        <v>23800</v>
      </c>
      <c r="I275" s="465"/>
      <c r="J275" s="465"/>
      <c r="K275" s="465"/>
      <c r="L275" s="465"/>
      <c r="M275" s="481"/>
      <c r="N275" s="505"/>
      <c r="O275" s="481">
        <f>SUM(O276:O279)</f>
        <v>21400</v>
      </c>
      <c r="P275" s="481"/>
      <c r="Q275" s="481"/>
      <c r="R275" s="481"/>
      <c r="S275" s="481"/>
      <c r="T275" s="481"/>
      <c r="U275" s="467"/>
      <c r="V275" s="481">
        <f>SUM(V276:V279)</f>
        <v>21000</v>
      </c>
      <c r="W275" s="481"/>
      <c r="X275" s="481"/>
      <c r="Y275" s="481"/>
      <c r="Z275" s="444"/>
      <c r="AA275" s="444"/>
      <c r="AB275" s="479"/>
      <c r="AC275" s="479"/>
    </row>
    <row r="276" spans="1:29" ht="24">
      <c r="A276" s="438" t="s">
        <v>911</v>
      </c>
      <c r="B276" s="477"/>
      <c r="C276" s="477" t="s">
        <v>360</v>
      </c>
      <c r="D276" s="477"/>
      <c r="E276" s="521"/>
      <c r="F276" s="477" t="s">
        <v>361</v>
      </c>
      <c r="G276" s="438" t="s">
        <v>912</v>
      </c>
      <c r="H276" s="477">
        <v>6000</v>
      </c>
      <c r="I276" s="477">
        <v>4000</v>
      </c>
      <c r="J276" s="477"/>
      <c r="K276" s="477">
        <v>2000</v>
      </c>
      <c r="L276" s="430"/>
      <c r="M276" s="430"/>
      <c r="N276" s="633" t="s">
        <v>912</v>
      </c>
      <c r="O276" s="479">
        <v>5000</v>
      </c>
      <c r="P276" s="479">
        <v>3000</v>
      </c>
      <c r="Q276" s="430"/>
      <c r="R276" s="479">
        <v>2000</v>
      </c>
      <c r="S276" s="430"/>
      <c r="T276" s="430"/>
      <c r="U276" s="438" t="s">
        <v>912</v>
      </c>
      <c r="V276" s="479">
        <v>5000</v>
      </c>
      <c r="W276" s="479">
        <v>3000</v>
      </c>
      <c r="X276" s="479"/>
      <c r="Y276" s="479">
        <v>2000</v>
      </c>
      <c r="Z276" s="479"/>
      <c r="AA276" s="479"/>
      <c r="AB276" s="479"/>
      <c r="AC276" s="479"/>
    </row>
    <row r="277" spans="1:29" ht="14.25">
      <c r="A277" s="438" t="s">
        <v>913</v>
      </c>
      <c r="B277" s="477" t="s">
        <v>10</v>
      </c>
      <c r="C277" s="477" t="s">
        <v>360</v>
      </c>
      <c r="D277" s="477"/>
      <c r="E277" s="521"/>
      <c r="F277" s="477" t="s">
        <v>361</v>
      </c>
      <c r="G277" s="438" t="s">
        <v>914</v>
      </c>
      <c r="H277" s="477">
        <v>600</v>
      </c>
      <c r="I277" s="477">
        <v>300</v>
      </c>
      <c r="J277" s="477"/>
      <c r="K277" s="477">
        <v>300</v>
      </c>
      <c r="L277" s="430"/>
      <c r="M277" s="430"/>
      <c r="N277" s="633" t="s">
        <v>1237</v>
      </c>
      <c r="O277" s="479">
        <v>400</v>
      </c>
      <c r="P277" s="479">
        <v>200</v>
      </c>
      <c r="Q277" s="430"/>
      <c r="R277" s="479">
        <v>200</v>
      </c>
      <c r="S277" s="430"/>
      <c r="T277" s="430"/>
      <c r="U277" s="438" t="s">
        <v>1237</v>
      </c>
      <c r="V277" s="479"/>
      <c r="W277" s="479"/>
      <c r="X277" s="479"/>
      <c r="Y277" s="479"/>
      <c r="Z277" s="479"/>
      <c r="AA277" s="479"/>
      <c r="AB277" s="479"/>
      <c r="AC277" s="712"/>
    </row>
    <row r="278" spans="1:29" ht="36">
      <c r="A278" s="438" t="s">
        <v>915</v>
      </c>
      <c r="B278" s="477" t="s">
        <v>10</v>
      </c>
      <c r="C278" s="477" t="s">
        <v>360</v>
      </c>
      <c r="D278" s="477"/>
      <c r="E278" s="521"/>
      <c r="F278" s="477" t="s">
        <v>361</v>
      </c>
      <c r="G278" s="438" t="s">
        <v>916</v>
      </c>
      <c r="H278" s="477">
        <v>5200</v>
      </c>
      <c r="I278" s="477">
        <v>1000</v>
      </c>
      <c r="J278" s="477"/>
      <c r="K278" s="477">
        <v>4200</v>
      </c>
      <c r="L278" s="430"/>
      <c r="M278" s="430"/>
      <c r="N278" s="633" t="s">
        <v>916</v>
      </c>
      <c r="O278" s="479">
        <v>6000</v>
      </c>
      <c r="P278" s="479">
        <v>2000</v>
      </c>
      <c r="Q278" s="430"/>
      <c r="R278" s="479">
        <v>4000</v>
      </c>
      <c r="S278" s="430"/>
      <c r="T278" s="430"/>
      <c r="U278" s="438" t="s">
        <v>916</v>
      </c>
      <c r="V278" s="479">
        <v>6000</v>
      </c>
      <c r="W278" s="479">
        <v>2000</v>
      </c>
      <c r="X278" s="479"/>
      <c r="Y278" s="479">
        <v>4000</v>
      </c>
      <c r="Z278" s="479"/>
      <c r="AA278" s="479"/>
      <c r="AB278" s="479"/>
      <c r="AC278" s="712"/>
    </row>
    <row r="279" spans="1:29" ht="14.25">
      <c r="A279" s="438" t="s">
        <v>917</v>
      </c>
      <c r="B279" s="477" t="s">
        <v>10</v>
      </c>
      <c r="C279" s="477" t="s">
        <v>360</v>
      </c>
      <c r="D279" s="477"/>
      <c r="E279" s="521"/>
      <c r="F279" s="477" t="s">
        <v>361</v>
      </c>
      <c r="G279" s="438" t="s">
        <v>918</v>
      </c>
      <c r="H279" s="477">
        <v>12000</v>
      </c>
      <c r="I279" s="477">
        <v>4000</v>
      </c>
      <c r="J279" s="477"/>
      <c r="K279" s="477">
        <v>8000</v>
      </c>
      <c r="L279" s="430"/>
      <c r="M279" s="430"/>
      <c r="N279" s="633" t="s">
        <v>918</v>
      </c>
      <c r="O279" s="479">
        <v>10000</v>
      </c>
      <c r="P279" s="479">
        <v>3000</v>
      </c>
      <c r="Q279" s="430"/>
      <c r="R279" s="479">
        <v>7000</v>
      </c>
      <c r="S279" s="430"/>
      <c r="T279" s="430"/>
      <c r="U279" s="438" t="s">
        <v>918</v>
      </c>
      <c r="V279" s="479">
        <v>10000</v>
      </c>
      <c r="W279" s="479">
        <v>3000</v>
      </c>
      <c r="X279" s="479"/>
      <c r="Y279" s="479">
        <v>7000</v>
      </c>
      <c r="Z279" s="479"/>
      <c r="AA279" s="479"/>
      <c r="AB279" s="479"/>
      <c r="AC279" s="712"/>
    </row>
    <row r="280" spans="1:29" ht="14.25">
      <c r="A280" s="627" t="s">
        <v>1238</v>
      </c>
      <c r="B280" s="444"/>
      <c r="C280" s="444"/>
      <c r="D280" s="444"/>
      <c r="E280" s="444"/>
      <c r="F280" s="444"/>
      <c r="G280" s="467"/>
      <c r="H280" s="444"/>
      <c r="I280" s="444"/>
      <c r="J280" s="444"/>
      <c r="K280" s="444"/>
      <c r="L280" s="444"/>
      <c r="M280" s="444"/>
      <c r="N280" s="625"/>
      <c r="O280" s="444"/>
      <c r="P280" s="444"/>
      <c r="Q280" s="444"/>
      <c r="R280" s="444"/>
      <c r="S280" s="444"/>
      <c r="T280" s="444"/>
      <c r="U280" s="467"/>
      <c r="V280" s="444"/>
      <c r="W280" s="444"/>
      <c r="X280" s="444"/>
      <c r="Y280" s="444"/>
      <c r="Z280" s="444"/>
      <c r="AA280" s="444"/>
      <c r="AB280" s="444"/>
      <c r="AC280" s="479"/>
    </row>
    <row r="281" spans="1:29" ht="24">
      <c r="A281" s="438" t="s">
        <v>942</v>
      </c>
      <c r="B281" s="477" t="s">
        <v>10</v>
      </c>
      <c r="C281" s="477" t="s">
        <v>360</v>
      </c>
      <c r="D281" s="438"/>
      <c r="E281" s="438"/>
      <c r="F281" s="477" t="s">
        <v>361</v>
      </c>
      <c r="G281" s="438" t="s">
        <v>943</v>
      </c>
      <c r="H281" s="477">
        <v>6300</v>
      </c>
      <c r="I281" s="477">
        <v>1000</v>
      </c>
      <c r="J281" s="477">
        <v>3000</v>
      </c>
      <c r="K281" s="477">
        <v>2300</v>
      </c>
      <c r="L281" s="697"/>
      <c r="M281" s="569"/>
      <c r="N281" s="633" t="s">
        <v>943</v>
      </c>
      <c r="O281" s="479">
        <v>4000</v>
      </c>
      <c r="P281" s="479">
        <v>2000</v>
      </c>
      <c r="Q281" s="430">
        <v>1000</v>
      </c>
      <c r="R281" s="479">
        <v>1000</v>
      </c>
      <c r="S281" s="430"/>
      <c r="T281" s="430"/>
      <c r="U281" s="438" t="s">
        <v>943</v>
      </c>
      <c r="V281" s="479">
        <v>4000</v>
      </c>
      <c r="W281" s="479">
        <v>2000</v>
      </c>
      <c r="X281" s="479">
        <v>1000</v>
      </c>
      <c r="Y281" s="479">
        <v>1000</v>
      </c>
      <c r="Z281" s="479"/>
      <c r="AA281" s="479"/>
      <c r="AB281" s="479"/>
      <c r="AC281" s="479"/>
    </row>
    <row r="282" spans="1:29" ht="14.25">
      <c r="A282" s="627" t="s">
        <v>1239</v>
      </c>
      <c r="B282" s="444"/>
      <c r="C282" s="444"/>
      <c r="D282" s="444"/>
      <c r="E282" s="444"/>
      <c r="F282" s="444"/>
      <c r="G282" s="467"/>
      <c r="H282" s="713">
        <f>SUM(H283:H292)</f>
        <v>30800</v>
      </c>
      <c r="I282" s="714"/>
      <c r="J282" s="713"/>
      <c r="K282" s="713"/>
      <c r="L282" s="444"/>
      <c r="M282" s="444"/>
      <c r="N282" s="625"/>
      <c r="O282" s="444">
        <f>SUM(O283:O292)</f>
        <v>22600</v>
      </c>
      <c r="P282" s="444"/>
      <c r="Q282" s="444"/>
      <c r="R282" s="444"/>
      <c r="S282" s="444"/>
      <c r="T282" s="444"/>
      <c r="U282" s="467"/>
      <c r="V282" s="444">
        <f>SUM(V283:V292)</f>
        <v>38800</v>
      </c>
      <c r="W282" s="444"/>
      <c r="X282" s="444"/>
      <c r="Y282" s="444"/>
      <c r="Z282" s="444"/>
      <c r="AA282" s="444"/>
      <c r="AB282" s="444"/>
      <c r="AC282" s="479"/>
    </row>
    <row r="283" spans="1:29" ht="14.25">
      <c r="A283" s="438" t="s">
        <v>920</v>
      </c>
      <c r="B283" s="477"/>
      <c r="C283" s="477" t="s">
        <v>360</v>
      </c>
      <c r="D283" s="477"/>
      <c r="E283" s="521"/>
      <c r="F283" s="477" t="s">
        <v>361</v>
      </c>
      <c r="G283" s="438" t="s">
        <v>921</v>
      </c>
      <c r="H283" s="477">
        <v>18000</v>
      </c>
      <c r="I283" s="477"/>
      <c r="J283" s="477">
        <v>3000</v>
      </c>
      <c r="K283" s="477">
        <v>15000</v>
      </c>
      <c r="L283" s="477"/>
      <c r="M283" s="430"/>
      <c r="N283" s="633"/>
      <c r="O283" s="479"/>
      <c r="P283" s="479"/>
      <c r="Q283" s="430"/>
      <c r="R283" s="479"/>
      <c r="S283" s="430"/>
      <c r="T283" s="430"/>
      <c r="U283" s="438"/>
      <c r="V283" s="479"/>
      <c r="W283" s="479"/>
      <c r="X283" s="479"/>
      <c r="Y283" s="479"/>
      <c r="Z283" s="479"/>
      <c r="AA283" s="479"/>
      <c r="AB283" s="479"/>
      <c r="AC283" s="479"/>
    </row>
    <row r="284" spans="1:29" ht="24">
      <c r="A284" s="438" t="s">
        <v>922</v>
      </c>
      <c r="B284" s="477" t="s">
        <v>10</v>
      </c>
      <c r="C284" s="477" t="s">
        <v>360</v>
      </c>
      <c r="D284" s="477"/>
      <c r="E284" s="521"/>
      <c r="F284" s="477" t="s">
        <v>361</v>
      </c>
      <c r="G284" s="438"/>
      <c r="H284" s="477"/>
      <c r="I284" s="477"/>
      <c r="J284" s="477"/>
      <c r="K284" s="477"/>
      <c r="L284" s="477"/>
      <c r="M284" s="430"/>
      <c r="N284" s="633" t="s">
        <v>923</v>
      </c>
      <c r="O284" s="477">
        <v>6000</v>
      </c>
      <c r="P284" s="477">
        <v>2000</v>
      </c>
      <c r="Q284" s="477"/>
      <c r="R284" s="477">
        <v>4000</v>
      </c>
      <c r="S284" s="477"/>
      <c r="T284" s="430"/>
      <c r="U284" s="438"/>
      <c r="V284" s="479"/>
      <c r="W284" s="479"/>
      <c r="X284" s="479"/>
      <c r="Y284" s="479"/>
      <c r="Z284" s="479"/>
      <c r="AA284" s="479"/>
      <c r="AB284" s="479"/>
      <c r="AC284" s="479"/>
    </row>
    <row r="285" spans="1:29" ht="24">
      <c r="A285" s="438" t="s">
        <v>924</v>
      </c>
      <c r="B285" s="477" t="s">
        <v>10</v>
      </c>
      <c r="C285" s="477" t="s">
        <v>360</v>
      </c>
      <c r="D285" s="477"/>
      <c r="E285" s="521"/>
      <c r="F285" s="477" t="s">
        <v>361</v>
      </c>
      <c r="G285" s="438" t="s">
        <v>925</v>
      </c>
      <c r="H285" s="477">
        <v>11000</v>
      </c>
      <c r="I285" s="477"/>
      <c r="J285" s="477">
        <v>1000</v>
      </c>
      <c r="K285" s="477">
        <v>10000</v>
      </c>
      <c r="L285" s="477"/>
      <c r="M285" s="430"/>
      <c r="N285" s="633" t="s">
        <v>925</v>
      </c>
      <c r="O285" s="479">
        <v>7000</v>
      </c>
      <c r="P285" s="479"/>
      <c r="Q285" s="430">
        <v>2000</v>
      </c>
      <c r="R285" s="479">
        <v>5000</v>
      </c>
      <c r="S285" s="430"/>
      <c r="T285" s="430"/>
      <c r="U285" s="438" t="s">
        <v>925</v>
      </c>
      <c r="V285" s="479">
        <v>7000</v>
      </c>
      <c r="W285" s="479"/>
      <c r="X285" s="479">
        <v>2000</v>
      </c>
      <c r="Y285" s="479">
        <v>5000</v>
      </c>
      <c r="Z285" s="479"/>
      <c r="AA285" s="479"/>
      <c r="AB285" s="479"/>
      <c r="AC285" s="479"/>
    </row>
    <row r="286" spans="1:29" ht="14.25">
      <c r="A286" s="438" t="s">
        <v>926</v>
      </c>
      <c r="B286" s="477" t="s">
        <v>231</v>
      </c>
      <c r="C286" s="477" t="s">
        <v>360</v>
      </c>
      <c r="D286" s="477"/>
      <c r="E286" s="246"/>
      <c r="F286" s="477" t="s">
        <v>361</v>
      </c>
      <c r="G286" s="438" t="s">
        <v>928</v>
      </c>
      <c r="H286" s="477">
        <v>500</v>
      </c>
      <c r="I286" s="477">
        <v>200</v>
      </c>
      <c r="J286" s="477">
        <v>200</v>
      </c>
      <c r="K286" s="477">
        <v>100</v>
      </c>
      <c r="L286" s="477"/>
      <c r="M286" s="430"/>
      <c r="N286" s="633" t="s">
        <v>928</v>
      </c>
      <c r="O286" s="479">
        <v>500</v>
      </c>
      <c r="P286" s="479">
        <v>200</v>
      </c>
      <c r="Q286" s="430">
        <v>100</v>
      </c>
      <c r="R286" s="479">
        <v>200</v>
      </c>
      <c r="S286" s="430"/>
      <c r="T286" s="430"/>
      <c r="U286" s="438" t="s">
        <v>928</v>
      </c>
      <c r="V286" s="479">
        <v>500</v>
      </c>
      <c r="W286" s="479">
        <v>100</v>
      </c>
      <c r="X286" s="479">
        <v>200</v>
      </c>
      <c r="Y286" s="479">
        <v>200</v>
      </c>
      <c r="Z286" s="479"/>
      <c r="AA286" s="479"/>
      <c r="AB286" s="479"/>
      <c r="AC286" s="479"/>
    </row>
    <row r="287" spans="1:29" ht="24">
      <c r="A287" s="438" t="s">
        <v>929</v>
      </c>
      <c r="B287" s="477" t="s">
        <v>133</v>
      </c>
      <c r="C287" s="477" t="s">
        <v>360</v>
      </c>
      <c r="D287" s="477"/>
      <c r="E287" s="246"/>
      <c r="F287" s="477" t="s">
        <v>361</v>
      </c>
      <c r="G287" s="438" t="s">
        <v>930</v>
      </c>
      <c r="H287" s="479">
        <v>500</v>
      </c>
      <c r="I287" s="479"/>
      <c r="J287" s="479"/>
      <c r="K287" s="430"/>
      <c r="L287" s="430">
        <v>500</v>
      </c>
      <c r="M287" s="430"/>
      <c r="N287" s="633" t="s">
        <v>930</v>
      </c>
      <c r="O287" s="479">
        <v>500</v>
      </c>
      <c r="P287" s="479"/>
      <c r="Q287" s="430"/>
      <c r="R287" s="479"/>
      <c r="S287" s="430">
        <v>500</v>
      </c>
      <c r="T287" s="430"/>
      <c r="U287" s="438" t="s">
        <v>930</v>
      </c>
      <c r="V287" s="479">
        <v>500</v>
      </c>
      <c r="W287" s="479"/>
      <c r="X287" s="479"/>
      <c r="Y287" s="479"/>
      <c r="Z287" s="479">
        <v>500</v>
      </c>
      <c r="AA287" s="479"/>
      <c r="AB287" s="479"/>
      <c r="AC287" s="479"/>
    </row>
    <row r="288" spans="1:29" ht="14.25">
      <c r="A288" s="438" t="s">
        <v>931</v>
      </c>
      <c r="B288" s="477" t="s">
        <v>10</v>
      </c>
      <c r="C288" s="477" t="s">
        <v>360</v>
      </c>
      <c r="D288" s="477"/>
      <c r="E288" s="246"/>
      <c r="F288" s="477" t="s">
        <v>361</v>
      </c>
      <c r="G288" s="438"/>
      <c r="H288" s="477"/>
      <c r="I288" s="477"/>
      <c r="J288" s="477"/>
      <c r="K288" s="477"/>
      <c r="L288" s="477"/>
      <c r="M288" s="430"/>
      <c r="N288" s="633" t="s">
        <v>932</v>
      </c>
      <c r="O288" s="477">
        <v>7300</v>
      </c>
      <c r="P288" s="477">
        <v>3000</v>
      </c>
      <c r="Q288" s="477">
        <v>2000</v>
      </c>
      <c r="R288" s="477">
        <v>2300</v>
      </c>
      <c r="S288" s="430"/>
      <c r="T288" s="430"/>
      <c r="U288" s="438"/>
      <c r="V288" s="479"/>
      <c r="W288" s="479"/>
      <c r="X288" s="479"/>
      <c r="Y288" s="479"/>
      <c r="Z288" s="479"/>
      <c r="AA288" s="479"/>
      <c r="AB288" s="479"/>
      <c r="AC288" s="479"/>
    </row>
    <row r="289" spans="1:29" ht="14.25">
      <c r="A289" s="438" t="s">
        <v>933</v>
      </c>
      <c r="B289" s="477" t="s">
        <v>231</v>
      </c>
      <c r="C289" s="477" t="s">
        <v>360</v>
      </c>
      <c r="D289" s="477"/>
      <c r="E289" s="246"/>
      <c r="F289" s="477" t="s">
        <v>361</v>
      </c>
      <c r="G289" s="438"/>
      <c r="H289" s="477"/>
      <c r="I289" s="477"/>
      <c r="J289" s="477"/>
      <c r="K289" s="477"/>
      <c r="L289" s="477"/>
      <c r="M289" s="430"/>
      <c r="N289" s="633" t="s">
        <v>934</v>
      </c>
      <c r="O289" s="477">
        <v>500</v>
      </c>
      <c r="P289" s="477"/>
      <c r="Q289" s="477"/>
      <c r="R289" s="477"/>
      <c r="S289" s="477">
        <v>500</v>
      </c>
      <c r="T289" s="430"/>
      <c r="U289" s="438"/>
      <c r="V289" s="479"/>
      <c r="W289" s="479"/>
      <c r="X289" s="479"/>
      <c r="Y289" s="479"/>
      <c r="Z289" s="479"/>
      <c r="AA289" s="479"/>
      <c r="AB289" s="479"/>
      <c r="AC289" s="479"/>
    </row>
    <row r="290" spans="1:29" ht="24">
      <c r="A290" s="438" t="s">
        <v>935</v>
      </c>
      <c r="B290" s="477" t="s">
        <v>10</v>
      </c>
      <c r="C290" s="477" t="s">
        <v>360</v>
      </c>
      <c r="D290" s="477"/>
      <c r="E290" s="521"/>
      <c r="F290" s="477" t="s">
        <v>361</v>
      </c>
      <c r="G290" s="438" t="s">
        <v>936</v>
      </c>
      <c r="H290" s="477">
        <v>100</v>
      </c>
      <c r="I290" s="477">
        <v>30</v>
      </c>
      <c r="J290" s="477">
        <v>40</v>
      </c>
      <c r="K290" s="477">
        <v>30</v>
      </c>
      <c r="L290" s="477"/>
      <c r="M290" s="430"/>
      <c r="N290" s="633" t="s">
        <v>936</v>
      </c>
      <c r="O290" s="479">
        <v>100</v>
      </c>
      <c r="P290" s="479">
        <v>30</v>
      </c>
      <c r="Q290" s="430">
        <v>30</v>
      </c>
      <c r="R290" s="479">
        <v>40</v>
      </c>
      <c r="S290" s="430"/>
      <c r="T290" s="430"/>
      <c r="U290" s="438" t="s">
        <v>936</v>
      </c>
      <c r="V290" s="479">
        <v>100</v>
      </c>
      <c r="W290" s="479">
        <v>40</v>
      </c>
      <c r="X290" s="479">
        <v>30</v>
      </c>
      <c r="Y290" s="479">
        <v>30</v>
      </c>
      <c r="Z290" s="479"/>
      <c r="AA290" s="479"/>
      <c r="AB290" s="479"/>
      <c r="AC290" s="479"/>
    </row>
    <row r="291" spans="1:29" ht="14.25">
      <c r="A291" s="438" t="s">
        <v>937</v>
      </c>
      <c r="B291" s="477" t="s">
        <v>10</v>
      </c>
      <c r="C291" s="477" t="s">
        <v>360</v>
      </c>
      <c r="D291" s="477"/>
      <c r="E291" s="521"/>
      <c r="F291" s="477" t="s">
        <v>361</v>
      </c>
      <c r="G291" s="438" t="s">
        <v>938</v>
      </c>
      <c r="H291" s="477">
        <v>700</v>
      </c>
      <c r="I291" s="477">
        <v>300</v>
      </c>
      <c r="J291" s="477">
        <v>100</v>
      </c>
      <c r="K291" s="477">
        <v>300</v>
      </c>
      <c r="L291" s="477"/>
      <c r="M291" s="430"/>
      <c r="N291" s="633" t="s">
        <v>938</v>
      </c>
      <c r="O291" s="479">
        <v>700</v>
      </c>
      <c r="P291" s="479">
        <v>300</v>
      </c>
      <c r="Q291" s="430">
        <v>200</v>
      </c>
      <c r="R291" s="479">
        <v>200</v>
      </c>
      <c r="S291" s="430"/>
      <c r="T291" s="430"/>
      <c r="U291" s="438" t="s">
        <v>938</v>
      </c>
      <c r="V291" s="479">
        <v>700</v>
      </c>
      <c r="W291" s="479">
        <v>400</v>
      </c>
      <c r="X291" s="479">
        <v>200</v>
      </c>
      <c r="Y291" s="479">
        <v>100</v>
      </c>
      <c r="Z291" s="479"/>
      <c r="AA291" s="479"/>
      <c r="AB291" s="479"/>
      <c r="AC291" s="479"/>
    </row>
    <row r="292" spans="1:29" ht="14.25">
      <c r="A292" s="438" t="s">
        <v>939</v>
      </c>
      <c r="B292" s="477" t="s">
        <v>10</v>
      </c>
      <c r="C292" s="477" t="s">
        <v>360</v>
      </c>
      <c r="D292" s="477"/>
      <c r="E292" s="521"/>
      <c r="F292" s="477" t="s">
        <v>361</v>
      </c>
      <c r="G292" s="438"/>
      <c r="H292" s="477"/>
      <c r="I292" s="477"/>
      <c r="J292" s="477"/>
      <c r="K292" s="477"/>
      <c r="L292" s="477"/>
      <c r="M292" s="430"/>
      <c r="N292" s="633"/>
      <c r="O292" s="479"/>
      <c r="P292" s="479"/>
      <c r="Q292" s="430"/>
      <c r="R292" s="479"/>
      <c r="S292" s="430"/>
      <c r="T292" s="430"/>
      <c r="U292" s="438" t="s">
        <v>940</v>
      </c>
      <c r="V292" s="477">
        <v>30000</v>
      </c>
      <c r="W292" s="477">
        <v>10000</v>
      </c>
      <c r="X292" s="477">
        <v>10000</v>
      </c>
      <c r="Y292" s="477">
        <v>10000</v>
      </c>
      <c r="Z292" s="479"/>
      <c r="AA292" s="479"/>
      <c r="AB292" s="479"/>
      <c r="AC292" s="479"/>
    </row>
    <row r="293" spans="1:29" ht="14.25">
      <c r="A293" s="385" t="s">
        <v>1240</v>
      </c>
      <c r="B293" s="444"/>
      <c r="C293" s="444"/>
      <c r="D293" s="444"/>
      <c r="E293" s="444"/>
      <c r="F293" s="444"/>
      <c r="G293" s="467"/>
      <c r="H293" s="444">
        <f>SUM(H294:H301)</f>
        <v>119031</v>
      </c>
      <c r="I293" s="444"/>
      <c r="J293" s="444"/>
      <c r="K293" s="444"/>
      <c r="L293" s="444"/>
      <c r="M293" s="444"/>
      <c r="N293" s="625"/>
      <c r="O293" s="444">
        <f>SUM(O294:O301)</f>
        <v>56384</v>
      </c>
      <c r="P293" s="444"/>
      <c r="Q293" s="444"/>
      <c r="R293" s="444"/>
      <c r="S293" s="444"/>
      <c r="T293" s="444"/>
      <c r="U293" s="467"/>
      <c r="V293" s="444">
        <f>SUM(V294:V301)</f>
        <v>52620</v>
      </c>
      <c r="W293" s="444"/>
      <c r="X293" s="444"/>
      <c r="Y293" s="444"/>
      <c r="Z293" s="444"/>
      <c r="AA293" s="444"/>
      <c r="AB293" s="444"/>
      <c r="AC293" s="479"/>
    </row>
    <row r="294" spans="1:29" ht="14.25">
      <c r="A294" s="430" t="s">
        <v>961</v>
      </c>
      <c r="B294" s="479" t="s">
        <v>900</v>
      </c>
      <c r="C294" s="611" t="s">
        <v>332</v>
      </c>
      <c r="D294" s="495">
        <v>0.25</v>
      </c>
      <c r="E294" s="495">
        <v>0.25</v>
      </c>
      <c r="F294" s="495" t="s">
        <v>361</v>
      </c>
      <c r="G294" s="430" t="s">
        <v>1241</v>
      </c>
      <c r="H294" s="479">
        <v>1500</v>
      </c>
      <c r="I294" s="479"/>
      <c r="J294" s="479">
        <v>1000</v>
      </c>
      <c r="K294" s="495">
        <v>500</v>
      </c>
      <c r="L294" s="495"/>
      <c r="M294" s="495"/>
      <c r="N294" s="495" t="s">
        <v>1242</v>
      </c>
      <c r="O294" s="479">
        <v>1687</v>
      </c>
      <c r="P294" s="479"/>
      <c r="Q294" s="495">
        <v>1000</v>
      </c>
      <c r="R294" s="479">
        <v>687</v>
      </c>
      <c r="S294" s="495"/>
      <c r="T294" s="612"/>
      <c r="U294" s="430"/>
      <c r="V294" s="629"/>
      <c r="W294" s="629"/>
      <c r="X294" s="629"/>
      <c r="Y294" s="629"/>
      <c r="Z294" s="629"/>
      <c r="AA294" s="629"/>
      <c r="AB294" s="433" t="s">
        <v>41</v>
      </c>
      <c r="AC294" s="715"/>
    </row>
    <row r="295" spans="1:29" ht="14.25">
      <c r="A295" s="430" t="s">
        <v>963</v>
      </c>
      <c r="B295" s="479" t="s">
        <v>900</v>
      </c>
      <c r="C295" s="611" t="s">
        <v>332</v>
      </c>
      <c r="D295" s="495">
        <v>0.2</v>
      </c>
      <c r="E295" s="495">
        <v>0.2</v>
      </c>
      <c r="F295" s="495" t="s">
        <v>361</v>
      </c>
      <c r="G295" s="430" t="s">
        <v>1243</v>
      </c>
      <c r="H295" s="479">
        <v>110</v>
      </c>
      <c r="I295" s="479"/>
      <c r="J295" s="479">
        <v>100</v>
      </c>
      <c r="K295" s="495">
        <v>10</v>
      </c>
      <c r="L295" s="495"/>
      <c r="M295" s="495"/>
      <c r="N295" s="495" t="s">
        <v>1244</v>
      </c>
      <c r="O295" s="479">
        <v>250</v>
      </c>
      <c r="P295" s="479"/>
      <c r="Q295" s="495">
        <v>140</v>
      </c>
      <c r="R295" s="479">
        <v>110</v>
      </c>
      <c r="S295" s="495"/>
      <c r="T295" s="612"/>
      <c r="U295" s="430" t="s">
        <v>1244</v>
      </c>
      <c r="V295" s="629">
        <v>40</v>
      </c>
      <c r="W295" s="629"/>
      <c r="X295" s="629"/>
      <c r="Y295" s="629">
        <v>40</v>
      </c>
      <c r="Z295" s="629"/>
      <c r="AA295" s="629"/>
      <c r="AB295" s="433" t="s">
        <v>41</v>
      </c>
      <c r="AC295" s="715"/>
    </row>
    <row r="296" spans="1:29" ht="14.25">
      <c r="A296" s="430" t="s">
        <v>965</v>
      </c>
      <c r="B296" s="479" t="s">
        <v>900</v>
      </c>
      <c r="C296" s="611" t="s">
        <v>332</v>
      </c>
      <c r="D296" s="495">
        <v>0.2</v>
      </c>
      <c r="E296" s="495">
        <v>0.2</v>
      </c>
      <c r="F296" s="495" t="s">
        <v>361</v>
      </c>
      <c r="G296" s="430" t="s">
        <v>1245</v>
      </c>
      <c r="H296" s="479">
        <v>150</v>
      </c>
      <c r="I296" s="479"/>
      <c r="J296" s="479">
        <v>100</v>
      </c>
      <c r="K296" s="495">
        <v>50</v>
      </c>
      <c r="L296" s="495"/>
      <c r="M296" s="495"/>
      <c r="N296" s="495" t="s">
        <v>1246</v>
      </c>
      <c r="O296" s="479">
        <v>650</v>
      </c>
      <c r="P296" s="479"/>
      <c r="Q296" s="495">
        <v>600</v>
      </c>
      <c r="R296" s="479">
        <v>50</v>
      </c>
      <c r="S296" s="495"/>
      <c r="T296" s="612"/>
      <c r="U296" s="430" t="s">
        <v>1246</v>
      </c>
      <c r="V296" s="629">
        <v>200</v>
      </c>
      <c r="W296" s="629"/>
      <c r="X296" s="629">
        <v>200</v>
      </c>
      <c r="Y296" s="629"/>
      <c r="Z296" s="629"/>
      <c r="AA296" s="629"/>
      <c r="AB296" s="433" t="s">
        <v>41</v>
      </c>
      <c r="AC296" s="715"/>
    </row>
    <row r="297" spans="1:29" ht="24">
      <c r="A297" s="438" t="s">
        <v>948</v>
      </c>
      <c r="B297" s="475" t="s">
        <v>900</v>
      </c>
      <c r="C297" s="475" t="s">
        <v>436</v>
      </c>
      <c r="D297" s="475">
        <v>0.2</v>
      </c>
      <c r="E297" s="475">
        <v>0.2</v>
      </c>
      <c r="F297" s="475" t="s">
        <v>361</v>
      </c>
      <c r="G297" s="438" t="s">
        <v>1247</v>
      </c>
      <c r="H297" s="479">
        <v>220</v>
      </c>
      <c r="I297" s="433">
        <v>110</v>
      </c>
      <c r="J297" s="433">
        <v>55</v>
      </c>
      <c r="K297" s="433">
        <v>55</v>
      </c>
      <c r="L297" s="433"/>
      <c r="M297" s="521"/>
      <c r="N297" s="633" t="s">
        <v>1247</v>
      </c>
      <c r="O297" s="433">
        <v>220</v>
      </c>
      <c r="P297" s="433">
        <v>110</v>
      </c>
      <c r="Q297" s="433">
        <v>55</v>
      </c>
      <c r="R297" s="433">
        <v>55</v>
      </c>
      <c r="S297" s="521"/>
      <c r="T297" s="521"/>
      <c r="U297" s="438" t="s">
        <v>1248</v>
      </c>
      <c r="V297" s="521">
        <v>240</v>
      </c>
      <c r="W297" s="521">
        <v>120</v>
      </c>
      <c r="X297" s="521">
        <v>60</v>
      </c>
      <c r="Y297" s="521">
        <v>60</v>
      </c>
      <c r="Z297" s="521"/>
      <c r="AA297" s="521"/>
      <c r="AB297" s="433" t="s">
        <v>951</v>
      </c>
      <c r="AC297" s="479"/>
    </row>
    <row r="298" spans="1:29" ht="14.25">
      <c r="A298" s="438" t="s">
        <v>952</v>
      </c>
      <c r="B298" s="475" t="s">
        <v>900</v>
      </c>
      <c r="C298" s="475" t="s">
        <v>436</v>
      </c>
      <c r="D298" s="433">
        <v>0.25</v>
      </c>
      <c r="E298" s="433">
        <v>0.25</v>
      </c>
      <c r="F298" s="433" t="s">
        <v>361</v>
      </c>
      <c r="G298" s="431" t="s">
        <v>1249</v>
      </c>
      <c r="H298" s="433">
        <v>875</v>
      </c>
      <c r="I298" s="433">
        <v>525</v>
      </c>
      <c r="J298" s="433">
        <v>175</v>
      </c>
      <c r="K298" s="433">
        <v>175</v>
      </c>
      <c r="L298" s="433"/>
      <c r="M298" s="433"/>
      <c r="N298" s="429" t="s">
        <v>1249</v>
      </c>
      <c r="O298" s="433">
        <v>875</v>
      </c>
      <c r="P298" s="433">
        <v>525</v>
      </c>
      <c r="Q298" s="433">
        <v>175</v>
      </c>
      <c r="R298" s="433">
        <v>175</v>
      </c>
      <c r="S298" s="433"/>
      <c r="T298" s="433"/>
      <c r="U298" s="431" t="s">
        <v>1250</v>
      </c>
      <c r="V298" s="521">
        <v>750</v>
      </c>
      <c r="W298" s="521">
        <v>450</v>
      </c>
      <c r="X298" s="521">
        <v>150</v>
      </c>
      <c r="Y298" s="521">
        <v>150</v>
      </c>
      <c r="Z298" s="521"/>
      <c r="AA298" s="521"/>
      <c r="AB298" s="433" t="s">
        <v>951</v>
      </c>
      <c r="AC298" s="479"/>
    </row>
    <row r="299" spans="1:29" ht="14.25">
      <c r="A299" s="438" t="s">
        <v>955</v>
      </c>
      <c r="B299" s="475"/>
      <c r="C299" s="475" t="s">
        <v>436</v>
      </c>
      <c r="D299" s="433">
        <v>1.2</v>
      </c>
      <c r="E299" s="433">
        <v>1.2</v>
      </c>
      <c r="F299" s="433" t="s">
        <v>361</v>
      </c>
      <c r="G299" s="431" t="s">
        <v>1251</v>
      </c>
      <c r="H299" s="433">
        <v>1020</v>
      </c>
      <c r="I299" s="433">
        <v>510</v>
      </c>
      <c r="J299" s="433">
        <v>255</v>
      </c>
      <c r="K299" s="433">
        <v>255</v>
      </c>
      <c r="L299" s="433"/>
      <c r="M299" s="433"/>
      <c r="N299" s="429" t="s">
        <v>1252</v>
      </c>
      <c r="O299" s="433">
        <v>390</v>
      </c>
      <c r="P299" s="433">
        <v>195</v>
      </c>
      <c r="Q299" s="433">
        <v>97.5</v>
      </c>
      <c r="R299" s="433">
        <v>97.5</v>
      </c>
      <c r="S299" s="433"/>
      <c r="T299" s="433"/>
      <c r="U299" s="431" t="s">
        <v>1252</v>
      </c>
      <c r="V299" s="521">
        <v>390</v>
      </c>
      <c r="W299" s="521">
        <v>195</v>
      </c>
      <c r="X299" s="521">
        <v>97.5</v>
      </c>
      <c r="Y299" s="521">
        <v>97.5</v>
      </c>
      <c r="Z299" s="521"/>
      <c r="AA299" s="521"/>
      <c r="AB299" s="433" t="s">
        <v>951</v>
      </c>
      <c r="AC299" s="479"/>
    </row>
    <row r="300" spans="1:29" ht="14.25">
      <c r="A300" s="438" t="s">
        <v>958</v>
      </c>
      <c r="B300" s="475"/>
      <c r="C300" s="475" t="s">
        <v>436</v>
      </c>
      <c r="D300" s="433">
        <v>0.72</v>
      </c>
      <c r="E300" s="433">
        <v>0.72</v>
      </c>
      <c r="F300" s="433"/>
      <c r="G300" s="431" t="s">
        <v>1253</v>
      </c>
      <c r="H300" s="433">
        <v>1476</v>
      </c>
      <c r="I300" s="433">
        <v>738</v>
      </c>
      <c r="J300" s="433">
        <v>369</v>
      </c>
      <c r="K300" s="433">
        <v>369</v>
      </c>
      <c r="L300" s="433"/>
      <c r="M300" s="433"/>
      <c r="N300" s="429" t="s">
        <v>1254</v>
      </c>
      <c r="O300" s="433">
        <v>720</v>
      </c>
      <c r="P300" s="433">
        <v>360</v>
      </c>
      <c r="Q300" s="433">
        <v>180</v>
      </c>
      <c r="R300" s="433">
        <v>180</v>
      </c>
      <c r="S300" s="433"/>
      <c r="T300" s="433"/>
      <c r="U300" s="431" t="s">
        <v>1254</v>
      </c>
      <c r="V300" s="521">
        <v>720</v>
      </c>
      <c r="W300" s="521">
        <v>360</v>
      </c>
      <c r="X300" s="521">
        <v>180</v>
      </c>
      <c r="Y300" s="521">
        <v>180</v>
      </c>
      <c r="Z300" s="521"/>
      <c r="AA300" s="521"/>
      <c r="AB300" s="433" t="s">
        <v>951</v>
      </c>
      <c r="AC300" s="479"/>
    </row>
    <row r="301" spans="1:29" ht="14.25">
      <c r="A301" s="431" t="s">
        <v>945</v>
      </c>
      <c r="B301" s="433" t="s">
        <v>113</v>
      </c>
      <c r="C301" s="433" t="s">
        <v>360</v>
      </c>
      <c r="D301" s="433" t="s">
        <v>464</v>
      </c>
      <c r="E301" s="433"/>
      <c r="F301" s="433" t="s">
        <v>361</v>
      </c>
      <c r="G301" s="431" t="s">
        <v>1255</v>
      </c>
      <c r="H301" s="433">
        <v>113680</v>
      </c>
      <c r="I301" s="433">
        <v>63156</v>
      </c>
      <c r="J301" s="433">
        <v>50524</v>
      </c>
      <c r="K301" s="433"/>
      <c r="L301" s="433"/>
      <c r="M301" s="433"/>
      <c r="N301" s="429" t="s">
        <v>1256</v>
      </c>
      <c r="O301" s="433">
        <v>51592</v>
      </c>
      <c r="P301" s="433">
        <v>28662</v>
      </c>
      <c r="Q301" s="433">
        <v>22930</v>
      </c>
      <c r="R301" s="433"/>
      <c r="S301" s="433"/>
      <c r="T301" s="433"/>
      <c r="U301" s="431" t="s">
        <v>1257</v>
      </c>
      <c r="V301" s="433">
        <v>50280</v>
      </c>
      <c r="W301" s="433">
        <v>30156</v>
      </c>
      <c r="X301" s="433">
        <v>20124</v>
      </c>
      <c r="Y301" s="433"/>
      <c r="Z301" s="433"/>
      <c r="AA301" s="433"/>
      <c r="AB301" s="433" t="s">
        <v>245</v>
      </c>
      <c r="AC301" s="479"/>
    </row>
    <row r="302" spans="1:29" ht="29.25" customHeight="1">
      <c r="A302" s="385" t="s">
        <v>1258</v>
      </c>
      <c r="B302" s="444"/>
      <c r="C302" s="444"/>
      <c r="D302" s="444"/>
      <c r="E302" s="444"/>
      <c r="F302" s="444"/>
      <c r="G302" s="467"/>
      <c r="H302" s="444"/>
      <c r="I302" s="444"/>
      <c r="J302" s="444"/>
      <c r="K302" s="444"/>
      <c r="L302" s="444"/>
      <c r="M302" s="444"/>
      <c r="N302" s="625"/>
      <c r="O302" s="444"/>
      <c r="P302" s="444"/>
      <c r="Q302" s="444"/>
      <c r="R302" s="444"/>
      <c r="S302" s="444"/>
      <c r="T302" s="444"/>
      <c r="U302" s="467"/>
      <c r="V302" s="444"/>
      <c r="W302" s="444"/>
      <c r="X302" s="444"/>
      <c r="Y302" s="444"/>
      <c r="Z302" s="444"/>
      <c r="AA302" s="444"/>
      <c r="AB302" s="444"/>
      <c r="AC302" s="479"/>
    </row>
    <row r="303" spans="1:29" ht="14.25">
      <c r="A303" s="385" t="s">
        <v>1259</v>
      </c>
      <c r="B303" s="444"/>
      <c r="C303" s="444"/>
      <c r="D303" s="444"/>
      <c r="E303" s="444"/>
      <c r="F303" s="444"/>
      <c r="G303" s="467"/>
      <c r="H303" s="444">
        <f>SUM(H304:H307)</f>
        <v>510</v>
      </c>
      <c r="I303" s="444"/>
      <c r="J303" s="444"/>
      <c r="K303" s="444"/>
      <c r="L303" s="444"/>
      <c r="M303" s="444"/>
      <c r="N303" s="625"/>
      <c r="O303" s="444">
        <f>SUM(O304:O307)</f>
        <v>430</v>
      </c>
      <c r="P303" s="444"/>
      <c r="Q303" s="444"/>
      <c r="R303" s="444"/>
      <c r="S303" s="444"/>
      <c r="T303" s="444"/>
      <c r="U303" s="467"/>
      <c r="V303" s="444">
        <f>SUM(V304:V307)</f>
        <v>430</v>
      </c>
      <c r="W303" s="444"/>
      <c r="X303" s="444"/>
      <c r="Y303" s="444"/>
      <c r="Z303" s="444"/>
      <c r="AA303" s="444"/>
      <c r="AB303" s="444"/>
      <c r="AC303" s="479"/>
    </row>
    <row r="304" spans="1:29" ht="14.25">
      <c r="A304" s="431" t="s">
        <v>969</v>
      </c>
      <c r="B304" s="428" t="s">
        <v>141</v>
      </c>
      <c r="C304" s="428" t="s">
        <v>436</v>
      </c>
      <c r="D304" s="428">
        <v>0.15</v>
      </c>
      <c r="E304" s="428">
        <v>0.15</v>
      </c>
      <c r="F304" s="428" t="s">
        <v>361</v>
      </c>
      <c r="G304" s="431" t="s">
        <v>1260</v>
      </c>
      <c r="H304" s="428">
        <v>90</v>
      </c>
      <c r="I304" s="428">
        <v>90</v>
      </c>
      <c r="J304" s="428">
        <v>0</v>
      </c>
      <c r="K304" s="428">
        <v>0</v>
      </c>
      <c r="L304" s="428">
        <v>0</v>
      </c>
      <c r="M304" s="433">
        <v>0</v>
      </c>
      <c r="N304" s="429" t="s">
        <v>1260</v>
      </c>
      <c r="O304" s="428">
        <v>90</v>
      </c>
      <c r="P304" s="428">
        <v>90</v>
      </c>
      <c r="Q304" s="428">
        <v>0</v>
      </c>
      <c r="R304" s="428">
        <v>0</v>
      </c>
      <c r="S304" s="428">
        <v>0</v>
      </c>
      <c r="T304" s="433">
        <v>0</v>
      </c>
      <c r="U304" s="431" t="s">
        <v>1260</v>
      </c>
      <c r="V304" s="428">
        <v>90</v>
      </c>
      <c r="W304" s="428">
        <v>90</v>
      </c>
      <c r="X304" s="428">
        <v>0</v>
      </c>
      <c r="Y304" s="428">
        <v>0</v>
      </c>
      <c r="Z304" s="428">
        <v>0</v>
      </c>
      <c r="AA304" s="433">
        <v>0</v>
      </c>
      <c r="AB304" s="716" t="s">
        <v>13</v>
      </c>
      <c r="AC304" s="479"/>
    </row>
    <row r="305" spans="1:29" ht="14.25">
      <c r="A305" s="431" t="s">
        <v>972</v>
      </c>
      <c r="B305" s="428" t="s">
        <v>141</v>
      </c>
      <c r="C305" s="428" t="s">
        <v>436</v>
      </c>
      <c r="D305" s="428" t="s">
        <v>464</v>
      </c>
      <c r="E305" s="428">
        <v>0.02</v>
      </c>
      <c r="F305" s="428" t="s">
        <v>361</v>
      </c>
      <c r="G305" s="431" t="s">
        <v>1261</v>
      </c>
      <c r="H305" s="428">
        <v>120</v>
      </c>
      <c r="I305" s="428">
        <v>1200</v>
      </c>
      <c r="J305" s="428">
        <v>0</v>
      </c>
      <c r="K305" s="428">
        <v>0</v>
      </c>
      <c r="L305" s="428">
        <v>0</v>
      </c>
      <c r="M305" s="433">
        <v>0</v>
      </c>
      <c r="N305" s="429" t="s">
        <v>1262</v>
      </c>
      <c r="O305" s="428">
        <v>40</v>
      </c>
      <c r="P305" s="428">
        <v>400</v>
      </c>
      <c r="Q305" s="428">
        <v>0</v>
      </c>
      <c r="R305" s="428">
        <v>0</v>
      </c>
      <c r="S305" s="428">
        <v>0</v>
      </c>
      <c r="T305" s="433">
        <v>0</v>
      </c>
      <c r="U305" s="431" t="s">
        <v>1262</v>
      </c>
      <c r="V305" s="428">
        <v>40</v>
      </c>
      <c r="W305" s="428">
        <v>400</v>
      </c>
      <c r="X305" s="428">
        <v>0</v>
      </c>
      <c r="Y305" s="428">
        <v>0</v>
      </c>
      <c r="Z305" s="428">
        <v>0</v>
      </c>
      <c r="AA305" s="433">
        <v>0</v>
      </c>
      <c r="AB305" s="716" t="s">
        <v>13</v>
      </c>
      <c r="AC305" s="479"/>
    </row>
    <row r="306" spans="1:29" ht="14.25">
      <c r="A306" s="431" t="s">
        <v>975</v>
      </c>
      <c r="B306" s="433" t="s">
        <v>141</v>
      </c>
      <c r="C306" s="433" t="s">
        <v>436</v>
      </c>
      <c r="D306" s="433">
        <v>1.2</v>
      </c>
      <c r="E306" s="433">
        <v>1.2</v>
      </c>
      <c r="F306" s="428" t="s">
        <v>361</v>
      </c>
      <c r="G306" s="431" t="s">
        <v>1263</v>
      </c>
      <c r="H306" s="428">
        <v>240</v>
      </c>
      <c r="I306" s="428">
        <v>240</v>
      </c>
      <c r="J306" s="433">
        <v>0</v>
      </c>
      <c r="K306" s="433">
        <v>0</v>
      </c>
      <c r="L306" s="433">
        <v>0</v>
      </c>
      <c r="M306" s="433">
        <v>0</v>
      </c>
      <c r="N306" s="429" t="s">
        <v>1263</v>
      </c>
      <c r="O306" s="428">
        <v>240</v>
      </c>
      <c r="P306" s="428">
        <v>240</v>
      </c>
      <c r="Q306" s="433">
        <v>0</v>
      </c>
      <c r="R306" s="433">
        <v>0</v>
      </c>
      <c r="S306" s="433">
        <v>0</v>
      </c>
      <c r="T306" s="433">
        <v>0</v>
      </c>
      <c r="U306" s="431" t="s">
        <v>1263</v>
      </c>
      <c r="V306" s="428">
        <v>240</v>
      </c>
      <c r="W306" s="428">
        <v>240</v>
      </c>
      <c r="X306" s="433">
        <v>0</v>
      </c>
      <c r="Y306" s="433">
        <v>0</v>
      </c>
      <c r="Z306" s="433">
        <v>0</v>
      </c>
      <c r="AA306" s="433">
        <v>0</v>
      </c>
      <c r="AB306" s="716" t="s">
        <v>13</v>
      </c>
      <c r="AC306" s="479"/>
    </row>
    <row r="307" spans="1:29" ht="14.25">
      <c r="A307" s="431" t="s">
        <v>978</v>
      </c>
      <c r="B307" s="433" t="s">
        <v>141</v>
      </c>
      <c r="C307" s="433" t="s">
        <v>436</v>
      </c>
      <c r="D307" s="433">
        <v>0.03</v>
      </c>
      <c r="E307" s="433">
        <v>0.03</v>
      </c>
      <c r="F307" s="433" t="s">
        <v>361</v>
      </c>
      <c r="G307" s="431" t="s">
        <v>1264</v>
      </c>
      <c r="H307" s="433">
        <v>60</v>
      </c>
      <c r="I307" s="433">
        <v>30</v>
      </c>
      <c r="J307" s="433">
        <v>15</v>
      </c>
      <c r="K307" s="433">
        <v>15</v>
      </c>
      <c r="L307" s="433"/>
      <c r="M307" s="521"/>
      <c r="N307" s="434" t="s">
        <v>1264</v>
      </c>
      <c r="O307" s="433">
        <v>60</v>
      </c>
      <c r="P307" s="433">
        <v>30</v>
      </c>
      <c r="Q307" s="433">
        <v>15</v>
      </c>
      <c r="R307" s="433">
        <v>15</v>
      </c>
      <c r="S307" s="521"/>
      <c r="T307" s="521"/>
      <c r="U307" s="513" t="s">
        <v>1264</v>
      </c>
      <c r="V307" s="433">
        <v>60</v>
      </c>
      <c r="W307" s="433">
        <v>30</v>
      </c>
      <c r="X307" s="433">
        <v>15</v>
      </c>
      <c r="Y307" s="433">
        <v>15</v>
      </c>
      <c r="Z307" s="521"/>
      <c r="AA307" s="521"/>
      <c r="AB307" s="433" t="s">
        <v>951</v>
      </c>
      <c r="AC307" s="479"/>
    </row>
    <row r="308" spans="1:29" ht="14.25">
      <c r="A308" s="385" t="s">
        <v>1265</v>
      </c>
      <c r="B308" s="444"/>
      <c r="C308" s="444"/>
      <c r="D308" s="444"/>
      <c r="E308" s="444"/>
      <c r="F308" s="444"/>
      <c r="G308" s="467"/>
      <c r="H308" s="444">
        <f>SUM(H309:H310)</f>
        <v>360</v>
      </c>
      <c r="I308" s="444"/>
      <c r="J308" s="444"/>
      <c r="K308" s="444"/>
      <c r="L308" s="444"/>
      <c r="M308" s="444"/>
      <c r="N308" s="625"/>
      <c r="O308" s="444">
        <f>SUM(O309:O310)</f>
        <v>360</v>
      </c>
      <c r="P308" s="444"/>
      <c r="Q308" s="444"/>
      <c r="R308" s="444"/>
      <c r="S308" s="444"/>
      <c r="T308" s="444"/>
      <c r="U308" s="467"/>
      <c r="V308" s="444">
        <f>SUM(V309:V311)</f>
        <v>420</v>
      </c>
      <c r="W308" s="444"/>
      <c r="X308" s="444"/>
      <c r="Y308" s="444"/>
      <c r="Z308" s="444"/>
      <c r="AA308" s="444"/>
      <c r="AB308" s="444"/>
      <c r="AC308" s="479"/>
    </row>
    <row r="309" spans="1:29" ht="24">
      <c r="A309" s="431" t="s">
        <v>984</v>
      </c>
      <c r="B309" s="433" t="s">
        <v>141</v>
      </c>
      <c r="C309" s="433" t="s">
        <v>332</v>
      </c>
      <c r="D309" s="433">
        <v>0.08</v>
      </c>
      <c r="E309" s="433">
        <v>0.08</v>
      </c>
      <c r="F309" s="433" t="s">
        <v>361</v>
      </c>
      <c r="G309" s="431" t="s">
        <v>1266</v>
      </c>
      <c r="H309" s="433">
        <v>120</v>
      </c>
      <c r="I309" s="433"/>
      <c r="J309" s="433">
        <v>100</v>
      </c>
      <c r="K309" s="433">
        <v>20</v>
      </c>
      <c r="L309" s="433"/>
      <c r="M309" s="521"/>
      <c r="N309" s="429" t="s">
        <v>1266</v>
      </c>
      <c r="O309" s="433">
        <v>120</v>
      </c>
      <c r="P309" s="433"/>
      <c r="Q309" s="433">
        <v>100</v>
      </c>
      <c r="R309" s="433">
        <v>20</v>
      </c>
      <c r="S309" s="521"/>
      <c r="T309" s="521"/>
      <c r="U309" s="431" t="s">
        <v>1266</v>
      </c>
      <c r="V309" s="433">
        <v>120</v>
      </c>
      <c r="W309" s="433"/>
      <c r="X309" s="433">
        <v>100</v>
      </c>
      <c r="Y309" s="433">
        <v>20</v>
      </c>
      <c r="Z309" s="521"/>
      <c r="AA309" s="521"/>
      <c r="AB309" s="433" t="s">
        <v>951</v>
      </c>
      <c r="AC309" s="717"/>
    </row>
    <row r="310" spans="1:29" ht="14.25">
      <c r="A310" s="431" t="s">
        <v>987</v>
      </c>
      <c r="B310" s="433" t="s">
        <v>141</v>
      </c>
      <c r="C310" s="433" t="s">
        <v>332</v>
      </c>
      <c r="D310" s="433">
        <v>0.08</v>
      </c>
      <c r="E310" s="433">
        <v>0.08</v>
      </c>
      <c r="F310" s="433" t="s">
        <v>361</v>
      </c>
      <c r="G310" s="431" t="s">
        <v>1267</v>
      </c>
      <c r="H310" s="433">
        <v>240</v>
      </c>
      <c r="I310" s="433"/>
      <c r="J310" s="433">
        <v>144</v>
      </c>
      <c r="K310" s="433">
        <v>96</v>
      </c>
      <c r="L310" s="433"/>
      <c r="M310" s="521"/>
      <c r="N310" s="429" t="s">
        <v>1267</v>
      </c>
      <c r="O310" s="433">
        <v>240</v>
      </c>
      <c r="P310" s="433"/>
      <c r="Q310" s="433">
        <v>144</v>
      </c>
      <c r="R310" s="433">
        <v>96</v>
      </c>
      <c r="S310" s="521"/>
      <c r="T310" s="521"/>
      <c r="U310" s="431" t="s">
        <v>1267</v>
      </c>
      <c r="V310" s="433">
        <v>240</v>
      </c>
      <c r="W310" s="433"/>
      <c r="X310" s="433">
        <v>144</v>
      </c>
      <c r="Y310" s="433">
        <v>96</v>
      </c>
      <c r="Z310" s="521"/>
      <c r="AA310" s="521"/>
      <c r="AB310" s="433" t="s">
        <v>951</v>
      </c>
      <c r="AC310" s="717"/>
    </row>
    <row r="311" spans="1:29" ht="14.25">
      <c r="A311" s="431" t="s">
        <v>982</v>
      </c>
      <c r="B311" s="433" t="s">
        <v>141</v>
      </c>
      <c r="C311" s="511" t="s">
        <v>332</v>
      </c>
      <c r="D311" s="434"/>
      <c r="E311" s="434"/>
      <c r="F311" s="434" t="s">
        <v>361</v>
      </c>
      <c r="G311" s="718"/>
      <c r="H311" s="433"/>
      <c r="I311" s="433"/>
      <c r="J311" s="433"/>
      <c r="K311" s="434"/>
      <c r="L311" s="434"/>
      <c r="M311" s="579"/>
      <c r="N311" s="719"/>
      <c r="O311" s="578"/>
      <c r="P311" s="578"/>
      <c r="Q311" s="579"/>
      <c r="R311" s="578"/>
      <c r="S311" s="579"/>
      <c r="T311" s="579"/>
      <c r="U311" s="513" t="s">
        <v>983</v>
      </c>
      <c r="V311" s="433">
        <v>60</v>
      </c>
      <c r="W311" s="433">
        <v>20</v>
      </c>
      <c r="X311" s="433">
        <v>30</v>
      </c>
      <c r="Y311" s="433">
        <v>10</v>
      </c>
      <c r="Z311" s="578"/>
      <c r="AA311" s="578"/>
      <c r="AB311" s="578"/>
      <c r="AC311" s="580"/>
    </row>
    <row r="312" spans="1:29" ht="14.25">
      <c r="A312" s="385" t="s">
        <v>1268</v>
      </c>
      <c r="B312" s="444"/>
      <c r="C312" s="444"/>
      <c r="D312" s="444"/>
      <c r="E312" s="444"/>
      <c r="F312" s="444"/>
      <c r="G312" s="467"/>
      <c r="H312" s="444">
        <f>SUM(H313:H314)</f>
        <v>4440</v>
      </c>
      <c r="I312" s="444"/>
      <c r="J312" s="444"/>
      <c r="K312" s="444"/>
      <c r="L312" s="444"/>
      <c r="M312" s="444"/>
      <c r="N312" s="625"/>
      <c r="O312" s="444">
        <f>SUM(O313:O314)</f>
        <v>4440</v>
      </c>
      <c r="P312" s="444"/>
      <c r="Q312" s="444"/>
      <c r="R312" s="444"/>
      <c r="S312" s="444"/>
      <c r="T312" s="444"/>
      <c r="U312" s="467"/>
      <c r="V312" s="444">
        <f>SUM(V313:V314)</f>
        <v>4440</v>
      </c>
      <c r="W312" s="444"/>
      <c r="X312" s="444"/>
      <c r="Y312" s="444"/>
      <c r="Z312" s="444"/>
      <c r="AA312" s="444"/>
      <c r="AB312" s="444"/>
      <c r="AC312" s="479"/>
    </row>
    <row r="313" spans="1:29" ht="14.25">
      <c r="A313" s="431" t="s">
        <v>991</v>
      </c>
      <c r="B313" s="433" t="s">
        <v>859</v>
      </c>
      <c r="C313" s="433" t="s">
        <v>436</v>
      </c>
      <c r="D313" s="433">
        <v>0.06</v>
      </c>
      <c r="E313" s="433">
        <v>0.06</v>
      </c>
      <c r="F313" s="428" t="s">
        <v>361</v>
      </c>
      <c r="G313" s="431" t="s">
        <v>1269</v>
      </c>
      <c r="H313" s="433">
        <v>1440</v>
      </c>
      <c r="I313" s="433">
        <v>720</v>
      </c>
      <c r="J313" s="433">
        <v>576</v>
      </c>
      <c r="K313" s="433">
        <v>144</v>
      </c>
      <c r="L313" s="433"/>
      <c r="M313" s="521"/>
      <c r="N313" s="429" t="s">
        <v>1269</v>
      </c>
      <c r="O313" s="433">
        <v>1440</v>
      </c>
      <c r="P313" s="433">
        <v>720</v>
      </c>
      <c r="Q313" s="433">
        <v>576</v>
      </c>
      <c r="R313" s="433">
        <v>144</v>
      </c>
      <c r="S313" s="521"/>
      <c r="T313" s="521"/>
      <c r="U313" s="431" t="s">
        <v>1269</v>
      </c>
      <c r="V313" s="433">
        <v>1440</v>
      </c>
      <c r="W313" s="433">
        <v>720</v>
      </c>
      <c r="X313" s="433">
        <v>576</v>
      </c>
      <c r="Y313" s="433">
        <v>144</v>
      </c>
      <c r="Z313" s="521"/>
      <c r="AA313" s="521"/>
      <c r="AB313" s="433" t="s">
        <v>951</v>
      </c>
      <c r="AC313" s="479"/>
    </row>
    <row r="314" spans="1:29" ht="14.25">
      <c r="A314" s="431" t="s">
        <v>994</v>
      </c>
      <c r="B314" s="433" t="s">
        <v>859</v>
      </c>
      <c r="C314" s="433" t="s">
        <v>436</v>
      </c>
      <c r="D314" s="433">
        <v>0.06</v>
      </c>
      <c r="E314" s="433">
        <v>0.06</v>
      </c>
      <c r="F314" s="428" t="s">
        <v>361</v>
      </c>
      <c r="G314" s="431" t="s">
        <v>1270</v>
      </c>
      <c r="H314" s="433">
        <v>3000</v>
      </c>
      <c r="I314" s="433">
        <v>1500</v>
      </c>
      <c r="J314" s="433">
        <v>1200</v>
      </c>
      <c r="K314" s="433">
        <v>300</v>
      </c>
      <c r="L314" s="433"/>
      <c r="M314" s="521"/>
      <c r="N314" s="429" t="s">
        <v>1270</v>
      </c>
      <c r="O314" s="433">
        <v>3000</v>
      </c>
      <c r="P314" s="433">
        <v>1500</v>
      </c>
      <c r="Q314" s="433">
        <v>1200</v>
      </c>
      <c r="R314" s="433">
        <v>300</v>
      </c>
      <c r="S314" s="521"/>
      <c r="T314" s="521"/>
      <c r="U314" s="431" t="s">
        <v>1270</v>
      </c>
      <c r="V314" s="433">
        <v>3000</v>
      </c>
      <c r="W314" s="433">
        <v>1500</v>
      </c>
      <c r="X314" s="433">
        <v>1200</v>
      </c>
      <c r="Y314" s="433">
        <v>300</v>
      </c>
      <c r="Z314" s="521"/>
      <c r="AA314" s="521"/>
      <c r="AB314" s="433" t="s">
        <v>951</v>
      </c>
      <c r="AC314" s="479"/>
    </row>
    <row r="315" spans="1:29" ht="29.25" customHeight="1">
      <c r="A315" s="385" t="s">
        <v>1271</v>
      </c>
      <c r="B315" s="444"/>
      <c r="C315" s="444"/>
      <c r="D315" s="444"/>
      <c r="E315" s="444"/>
      <c r="F315" s="444"/>
      <c r="G315" s="467"/>
      <c r="H315" s="444"/>
      <c r="I315" s="444"/>
      <c r="J315" s="444"/>
      <c r="K315" s="444"/>
      <c r="L315" s="444"/>
      <c r="M315" s="444"/>
      <c r="N315" s="625"/>
      <c r="O315" s="444"/>
      <c r="P315" s="444"/>
      <c r="Q315" s="444"/>
      <c r="R315" s="444"/>
      <c r="S315" s="444"/>
      <c r="T315" s="444"/>
      <c r="U315" s="467"/>
      <c r="V315" s="444"/>
      <c r="W315" s="444"/>
      <c r="X315" s="444"/>
      <c r="Y315" s="444"/>
      <c r="Z315" s="444"/>
      <c r="AA315" s="444"/>
      <c r="AB315" s="444"/>
      <c r="AC315" s="479"/>
    </row>
    <row r="316" spans="1:29" ht="25.5" customHeight="1">
      <c r="A316" s="385" t="s">
        <v>1272</v>
      </c>
      <c r="B316" s="444"/>
      <c r="C316" s="444"/>
      <c r="D316" s="444"/>
      <c r="E316" s="444"/>
      <c r="F316" s="444"/>
      <c r="G316" s="467"/>
      <c r="H316" s="444">
        <f>SUM(H317:H320)</f>
        <v>22196.52</v>
      </c>
      <c r="I316" s="444"/>
      <c r="J316" s="444"/>
      <c r="K316" s="444"/>
      <c r="L316" s="444"/>
      <c r="M316" s="444"/>
      <c r="N316" s="625"/>
      <c r="O316" s="444">
        <f>SUM(O317:O320)</f>
        <v>7398.84</v>
      </c>
      <c r="P316" s="444"/>
      <c r="Q316" s="444"/>
      <c r="R316" s="444"/>
      <c r="S316" s="444"/>
      <c r="T316" s="444"/>
      <c r="U316" s="467"/>
      <c r="V316" s="444">
        <f>SUM(V317:V320)</f>
        <v>7398.84</v>
      </c>
      <c r="W316" s="444"/>
      <c r="X316" s="444"/>
      <c r="Y316" s="444"/>
      <c r="Z316" s="444"/>
      <c r="AA316" s="444"/>
      <c r="AB316" s="444"/>
      <c r="AC316" s="479"/>
    </row>
    <row r="317" spans="1:29" s="295" customFormat="1" ht="52.5" customHeight="1">
      <c r="A317" s="431" t="s">
        <v>999</v>
      </c>
      <c r="B317" s="433" t="s">
        <v>543</v>
      </c>
      <c r="C317" s="511" t="s">
        <v>360</v>
      </c>
      <c r="D317" s="434" t="s">
        <v>464</v>
      </c>
      <c r="E317" s="434"/>
      <c r="F317" s="433" t="s">
        <v>361</v>
      </c>
      <c r="G317" s="431" t="s">
        <v>1273</v>
      </c>
      <c r="H317" s="433">
        <v>3686.4</v>
      </c>
      <c r="I317" s="433">
        <v>3686.4</v>
      </c>
      <c r="J317" s="433"/>
      <c r="K317" s="434"/>
      <c r="L317" s="434"/>
      <c r="M317" s="579"/>
      <c r="N317" s="429" t="s">
        <v>1274</v>
      </c>
      <c r="O317" s="433">
        <v>1228.8</v>
      </c>
      <c r="P317" s="433">
        <v>1228.8</v>
      </c>
      <c r="Q317" s="579"/>
      <c r="R317" s="578"/>
      <c r="S317" s="579"/>
      <c r="T317" s="579"/>
      <c r="U317" s="431" t="s">
        <v>1274</v>
      </c>
      <c r="V317" s="433">
        <v>1228.8</v>
      </c>
      <c r="W317" s="433">
        <v>1228.8</v>
      </c>
      <c r="X317" s="578"/>
      <c r="Y317" s="578"/>
      <c r="Z317" s="578"/>
      <c r="AA317" s="578"/>
      <c r="AB317" s="578"/>
      <c r="AC317" s="580"/>
    </row>
    <row r="318" spans="1:29" s="295" customFormat="1" ht="47.25" customHeight="1">
      <c r="A318" s="431" t="s">
        <v>1001</v>
      </c>
      <c r="B318" s="433" t="s">
        <v>543</v>
      </c>
      <c r="C318" s="511" t="s">
        <v>360</v>
      </c>
      <c r="D318" s="434" t="s">
        <v>464</v>
      </c>
      <c r="E318" s="434"/>
      <c r="F318" s="433" t="s">
        <v>361</v>
      </c>
      <c r="G318" s="431" t="s">
        <v>1275</v>
      </c>
      <c r="H318" s="433">
        <v>13710.12</v>
      </c>
      <c r="I318" s="433">
        <v>13710.12</v>
      </c>
      <c r="J318" s="433"/>
      <c r="K318" s="434"/>
      <c r="L318" s="434"/>
      <c r="M318" s="579"/>
      <c r="N318" s="429" t="s">
        <v>1276</v>
      </c>
      <c r="O318" s="433">
        <v>4570.04</v>
      </c>
      <c r="P318" s="433">
        <v>4570.04</v>
      </c>
      <c r="Q318" s="579"/>
      <c r="R318" s="578"/>
      <c r="S318" s="579"/>
      <c r="T318" s="579"/>
      <c r="U318" s="431" t="s">
        <v>1276</v>
      </c>
      <c r="V318" s="433">
        <v>4570.04</v>
      </c>
      <c r="W318" s="433">
        <v>4570.04</v>
      </c>
      <c r="X318" s="578"/>
      <c r="Y318" s="578"/>
      <c r="Z318" s="578"/>
      <c r="AA318" s="578"/>
      <c r="AB318" s="578"/>
      <c r="AC318" s="580"/>
    </row>
    <row r="319" spans="1:29" s="314" customFormat="1" ht="36" customHeight="1">
      <c r="A319" s="439" t="s">
        <v>1003</v>
      </c>
      <c r="B319" s="595" t="s">
        <v>491</v>
      </c>
      <c r="C319" s="720" t="s">
        <v>360</v>
      </c>
      <c r="D319" s="702" t="s">
        <v>464</v>
      </c>
      <c r="E319" s="702"/>
      <c r="F319" s="595" t="s">
        <v>361</v>
      </c>
      <c r="G319" s="439" t="s">
        <v>1004</v>
      </c>
      <c r="H319" s="595">
        <v>3600</v>
      </c>
      <c r="I319" s="595">
        <v>3600</v>
      </c>
      <c r="J319" s="595"/>
      <c r="K319" s="702"/>
      <c r="L319" s="702"/>
      <c r="M319" s="721"/>
      <c r="N319" s="619" t="s">
        <v>1004</v>
      </c>
      <c r="O319" s="595">
        <v>1200</v>
      </c>
      <c r="P319" s="595">
        <v>1200</v>
      </c>
      <c r="Q319" s="721"/>
      <c r="R319" s="722"/>
      <c r="S319" s="721"/>
      <c r="T319" s="721"/>
      <c r="U319" s="439" t="s">
        <v>1004</v>
      </c>
      <c r="V319" s="595">
        <v>1200</v>
      </c>
      <c r="W319" s="595">
        <v>1200</v>
      </c>
      <c r="X319" s="722"/>
      <c r="Y319" s="722"/>
      <c r="Z319" s="722"/>
      <c r="AA319" s="722"/>
      <c r="AB319" s="722"/>
      <c r="AC319" s="723"/>
    </row>
    <row r="320" spans="1:29" s="277" customFormat="1" ht="54.75" customHeight="1">
      <c r="A320" s="431" t="s">
        <v>1005</v>
      </c>
      <c r="B320" s="433" t="s">
        <v>491</v>
      </c>
      <c r="C320" s="511" t="s">
        <v>360</v>
      </c>
      <c r="D320" s="434" t="s">
        <v>464</v>
      </c>
      <c r="E320" s="434"/>
      <c r="F320" s="433" t="s">
        <v>361</v>
      </c>
      <c r="G320" s="431" t="s">
        <v>1006</v>
      </c>
      <c r="H320" s="433">
        <v>1200</v>
      </c>
      <c r="I320" s="433">
        <v>1200</v>
      </c>
      <c r="J320" s="433"/>
      <c r="K320" s="434"/>
      <c r="L320" s="434"/>
      <c r="M320" s="579"/>
      <c r="N320" s="429" t="s">
        <v>1006</v>
      </c>
      <c r="O320" s="433">
        <v>400</v>
      </c>
      <c r="P320" s="433">
        <v>400</v>
      </c>
      <c r="Q320" s="579"/>
      <c r="R320" s="578"/>
      <c r="S320" s="579"/>
      <c r="T320" s="579"/>
      <c r="U320" s="431" t="s">
        <v>1006</v>
      </c>
      <c r="V320" s="433">
        <v>400</v>
      </c>
      <c r="W320" s="433">
        <v>400</v>
      </c>
      <c r="X320" s="578"/>
      <c r="Y320" s="578"/>
      <c r="Z320" s="578"/>
      <c r="AA320" s="578"/>
      <c r="AB320" s="578"/>
      <c r="AC320" s="580"/>
    </row>
    <row r="321" spans="1:29" s="368" customFormat="1" ht="27" customHeight="1">
      <c r="A321" s="394" t="s">
        <v>1277</v>
      </c>
      <c r="B321" s="724"/>
      <c r="C321" s="725"/>
      <c r="D321" s="726"/>
      <c r="E321" s="726"/>
      <c r="F321" s="726"/>
      <c r="G321" s="727"/>
      <c r="H321" s="553">
        <v>71101.2</v>
      </c>
      <c r="I321" s="553">
        <v>71101.2</v>
      </c>
      <c r="J321" s="724"/>
      <c r="K321" s="726"/>
      <c r="L321" s="726"/>
      <c r="M321" s="728"/>
      <c r="N321" s="729"/>
      <c r="O321" s="730">
        <v>23700.4</v>
      </c>
      <c r="P321" s="730">
        <v>23700.4</v>
      </c>
      <c r="Q321" s="728"/>
      <c r="R321" s="730"/>
      <c r="S321" s="728"/>
      <c r="T321" s="728"/>
      <c r="U321" s="731"/>
      <c r="V321" s="730">
        <v>23700.4</v>
      </c>
      <c r="W321" s="730">
        <v>23700.4</v>
      </c>
      <c r="X321" s="730"/>
      <c r="Y321" s="730"/>
      <c r="Z321" s="730"/>
      <c r="AA321" s="730"/>
      <c r="AB321" s="730"/>
      <c r="AC321" s="732"/>
    </row>
    <row r="322" spans="1:29" s="295" customFormat="1" ht="70.5" customHeight="1">
      <c r="A322" s="431" t="s">
        <v>1008</v>
      </c>
      <c r="B322" s="433" t="s">
        <v>543</v>
      </c>
      <c r="C322" s="511" t="s">
        <v>360</v>
      </c>
      <c r="D322" s="434" t="s">
        <v>464</v>
      </c>
      <c r="E322" s="434"/>
      <c r="F322" s="433" t="s">
        <v>361</v>
      </c>
      <c r="G322" s="431" t="s">
        <v>1278</v>
      </c>
      <c r="H322" s="433">
        <v>3909.72</v>
      </c>
      <c r="I322" s="433">
        <v>3909.72</v>
      </c>
      <c r="J322" s="433"/>
      <c r="K322" s="434"/>
      <c r="L322" s="434"/>
      <c r="M322" s="579"/>
      <c r="N322" s="429" t="s">
        <v>1279</v>
      </c>
      <c r="O322" s="433">
        <v>1303.24</v>
      </c>
      <c r="P322" s="433">
        <v>1303.24</v>
      </c>
      <c r="Q322" s="579"/>
      <c r="R322" s="578"/>
      <c r="S322" s="579"/>
      <c r="T322" s="579"/>
      <c r="U322" s="431" t="s">
        <v>1279</v>
      </c>
      <c r="V322" s="433">
        <v>1303.24</v>
      </c>
      <c r="W322" s="433">
        <v>1303.24</v>
      </c>
      <c r="X322" s="578"/>
      <c r="Y322" s="578"/>
      <c r="Z322" s="578"/>
      <c r="AA322" s="578"/>
      <c r="AB322" s="578"/>
      <c r="AC322" s="580"/>
    </row>
    <row r="323" spans="1:29" s="295" customFormat="1" ht="39" customHeight="1">
      <c r="A323" s="431" t="s">
        <v>1008</v>
      </c>
      <c r="B323" s="433" t="s">
        <v>543</v>
      </c>
      <c r="C323" s="511" t="s">
        <v>360</v>
      </c>
      <c r="D323" s="434" t="s">
        <v>464</v>
      </c>
      <c r="E323" s="434"/>
      <c r="F323" s="433" t="s">
        <v>361</v>
      </c>
      <c r="G323" s="431" t="s">
        <v>1280</v>
      </c>
      <c r="H323" s="433">
        <v>1667.7</v>
      </c>
      <c r="I323" s="433">
        <v>1667.7</v>
      </c>
      <c r="J323" s="433"/>
      <c r="K323" s="434"/>
      <c r="L323" s="434"/>
      <c r="M323" s="579"/>
      <c r="N323" s="429" t="s">
        <v>1281</v>
      </c>
      <c r="O323" s="433">
        <v>555.9</v>
      </c>
      <c r="P323" s="433">
        <v>555.9</v>
      </c>
      <c r="Q323" s="579"/>
      <c r="R323" s="578"/>
      <c r="S323" s="579"/>
      <c r="T323" s="579"/>
      <c r="U323" s="431" t="s">
        <v>1281</v>
      </c>
      <c r="V323" s="433">
        <v>555.9</v>
      </c>
      <c r="W323" s="433">
        <v>555.9</v>
      </c>
      <c r="X323" s="578"/>
      <c r="Y323" s="578"/>
      <c r="Z323" s="578"/>
      <c r="AA323" s="578"/>
      <c r="AB323" s="578"/>
      <c r="AC323" s="580"/>
    </row>
    <row r="324" spans="1:29" s="314" customFormat="1" ht="35.25" customHeight="1">
      <c r="A324" s="439" t="s">
        <v>1011</v>
      </c>
      <c r="B324" s="595" t="s">
        <v>543</v>
      </c>
      <c r="C324" s="720" t="s">
        <v>360</v>
      </c>
      <c r="D324" s="702" t="s">
        <v>464</v>
      </c>
      <c r="E324" s="702"/>
      <c r="F324" s="595" t="s">
        <v>361</v>
      </c>
      <c r="G324" s="439" t="s">
        <v>1282</v>
      </c>
      <c r="H324" s="595">
        <v>16501.8</v>
      </c>
      <c r="I324" s="595">
        <v>16501.8</v>
      </c>
      <c r="J324" s="595"/>
      <c r="K324" s="702"/>
      <c r="L324" s="702"/>
      <c r="M324" s="721"/>
      <c r="N324" s="619" t="s">
        <v>1283</v>
      </c>
      <c r="O324" s="595">
        <v>5500.6</v>
      </c>
      <c r="P324" s="595">
        <v>5500.6</v>
      </c>
      <c r="Q324" s="721"/>
      <c r="R324" s="722"/>
      <c r="S324" s="721"/>
      <c r="T324" s="721"/>
      <c r="U324" s="439" t="s">
        <v>1283</v>
      </c>
      <c r="V324" s="595">
        <v>5500.6</v>
      </c>
      <c r="W324" s="595">
        <v>5500.6</v>
      </c>
      <c r="X324" s="722"/>
      <c r="Y324" s="722"/>
      <c r="Z324" s="722"/>
      <c r="AA324" s="722"/>
      <c r="AB324" s="722"/>
      <c r="AC324" s="723"/>
    </row>
    <row r="325" spans="1:29" s="395" customFormat="1" ht="24" customHeight="1">
      <c r="A325" s="431" t="s">
        <v>1013</v>
      </c>
      <c r="B325" s="433" t="s">
        <v>543</v>
      </c>
      <c r="C325" s="511" t="s">
        <v>360</v>
      </c>
      <c r="D325" s="434" t="s">
        <v>464</v>
      </c>
      <c r="E325" s="434"/>
      <c r="F325" s="433" t="s">
        <v>361</v>
      </c>
      <c r="G325" s="431" t="s">
        <v>1284</v>
      </c>
      <c r="H325" s="433">
        <v>355.2</v>
      </c>
      <c r="I325" s="433">
        <v>355.2</v>
      </c>
      <c r="J325" s="433"/>
      <c r="K325" s="434"/>
      <c r="L325" s="434"/>
      <c r="M325" s="579"/>
      <c r="N325" s="429" t="s">
        <v>1285</v>
      </c>
      <c r="O325" s="433">
        <v>118.4</v>
      </c>
      <c r="P325" s="433">
        <v>118.4</v>
      </c>
      <c r="Q325" s="579"/>
      <c r="R325" s="578"/>
      <c r="S325" s="579"/>
      <c r="T325" s="579"/>
      <c r="U325" s="431" t="s">
        <v>1285</v>
      </c>
      <c r="V325" s="433">
        <v>118.4</v>
      </c>
      <c r="W325" s="433">
        <v>118.4</v>
      </c>
      <c r="X325" s="578"/>
      <c r="Y325" s="578"/>
      <c r="Z325" s="578"/>
      <c r="AA325" s="578"/>
      <c r="AB325" s="578"/>
      <c r="AC325" s="580"/>
    </row>
    <row r="326" spans="1:29" ht="24" customHeight="1">
      <c r="A326" s="394" t="s">
        <v>1286</v>
      </c>
      <c r="B326" s="553"/>
      <c r="C326" s="553"/>
      <c r="D326" s="553"/>
      <c r="E326" s="553"/>
      <c r="F326" s="553"/>
      <c r="G326" s="641"/>
      <c r="H326" s="553">
        <f>SUM(H327:H335)</f>
        <v>26470.260000000002</v>
      </c>
      <c r="I326" s="553"/>
      <c r="J326" s="553"/>
      <c r="K326" s="553"/>
      <c r="L326" s="553"/>
      <c r="M326" s="553"/>
      <c r="N326" s="642"/>
      <c r="O326" s="553">
        <f>SUM(O327:O335)</f>
        <v>8823.42</v>
      </c>
      <c r="P326" s="553"/>
      <c r="Q326" s="553"/>
      <c r="R326" s="553"/>
      <c r="S326" s="553"/>
      <c r="T326" s="553"/>
      <c r="U326" s="641"/>
      <c r="V326" s="553">
        <f>SUM(V327:V335)</f>
        <v>8823.42</v>
      </c>
      <c r="W326" s="553"/>
      <c r="X326" s="553"/>
      <c r="Y326" s="553"/>
      <c r="Z326" s="553"/>
      <c r="AA326" s="553"/>
      <c r="AB326" s="553"/>
      <c r="AC326" s="667"/>
    </row>
    <row r="327" spans="1:29" s="295" customFormat="1" ht="14.25">
      <c r="A327" s="431" t="s">
        <v>1016</v>
      </c>
      <c r="B327" s="433" t="s">
        <v>543</v>
      </c>
      <c r="C327" s="511" t="s">
        <v>360</v>
      </c>
      <c r="D327" s="434" t="s">
        <v>464</v>
      </c>
      <c r="E327" s="434"/>
      <c r="F327" s="433" t="s">
        <v>361</v>
      </c>
      <c r="G327" s="431" t="s">
        <v>1287</v>
      </c>
      <c r="H327" s="433">
        <v>8064</v>
      </c>
      <c r="I327" s="433">
        <v>8064</v>
      </c>
      <c r="J327" s="433"/>
      <c r="K327" s="434"/>
      <c r="L327" s="434"/>
      <c r="M327" s="579"/>
      <c r="N327" s="429" t="s">
        <v>1288</v>
      </c>
      <c r="O327" s="433">
        <v>2688</v>
      </c>
      <c r="P327" s="433">
        <v>2688</v>
      </c>
      <c r="Q327" s="579"/>
      <c r="R327" s="578"/>
      <c r="S327" s="579"/>
      <c r="T327" s="579"/>
      <c r="U327" s="431" t="s">
        <v>1288</v>
      </c>
      <c r="V327" s="433">
        <v>2688</v>
      </c>
      <c r="W327" s="433">
        <v>2688</v>
      </c>
      <c r="X327" s="578"/>
      <c r="Y327" s="578"/>
      <c r="Z327" s="578"/>
      <c r="AA327" s="578"/>
      <c r="AB327" s="578"/>
      <c r="AC327" s="580"/>
    </row>
    <row r="328" spans="1:29" s="295" customFormat="1" ht="14.25">
      <c r="A328" s="431" t="s">
        <v>1018</v>
      </c>
      <c r="B328" s="433" t="s">
        <v>543</v>
      </c>
      <c r="C328" s="511" t="s">
        <v>360</v>
      </c>
      <c r="D328" s="434" t="s">
        <v>464</v>
      </c>
      <c r="E328" s="434"/>
      <c r="F328" s="433" t="s">
        <v>361</v>
      </c>
      <c r="G328" s="431" t="s">
        <v>1289</v>
      </c>
      <c r="H328" s="433">
        <v>3888</v>
      </c>
      <c r="I328" s="433">
        <v>3888</v>
      </c>
      <c r="J328" s="433"/>
      <c r="K328" s="434"/>
      <c r="L328" s="434"/>
      <c r="M328" s="579"/>
      <c r="N328" s="429" t="s">
        <v>1290</v>
      </c>
      <c r="O328" s="433">
        <v>1296</v>
      </c>
      <c r="P328" s="433">
        <v>1296</v>
      </c>
      <c r="Q328" s="579"/>
      <c r="R328" s="578"/>
      <c r="S328" s="579"/>
      <c r="T328" s="579"/>
      <c r="U328" s="431" t="s">
        <v>1290</v>
      </c>
      <c r="V328" s="433">
        <v>1296</v>
      </c>
      <c r="W328" s="433">
        <v>1296</v>
      </c>
      <c r="X328" s="578"/>
      <c r="Y328" s="578"/>
      <c r="Z328" s="578"/>
      <c r="AA328" s="578"/>
      <c r="AB328" s="578"/>
      <c r="AC328" s="580"/>
    </row>
    <row r="329" spans="1:29" s="295" customFormat="1" ht="14.25">
      <c r="A329" s="431" t="s">
        <v>1020</v>
      </c>
      <c r="B329" s="433" t="s">
        <v>543</v>
      </c>
      <c r="C329" s="511" t="s">
        <v>360</v>
      </c>
      <c r="D329" s="434" t="s">
        <v>464</v>
      </c>
      <c r="E329" s="434"/>
      <c r="F329" s="433" t="s">
        <v>361</v>
      </c>
      <c r="G329" s="431" t="s">
        <v>1291</v>
      </c>
      <c r="H329" s="433">
        <v>3504</v>
      </c>
      <c r="I329" s="433">
        <v>3504</v>
      </c>
      <c r="J329" s="433"/>
      <c r="K329" s="434"/>
      <c r="L329" s="434"/>
      <c r="M329" s="579"/>
      <c r="N329" s="429" t="s">
        <v>1292</v>
      </c>
      <c r="O329" s="433">
        <v>1168</v>
      </c>
      <c r="P329" s="433">
        <v>1168</v>
      </c>
      <c r="Q329" s="579"/>
      <c r="R329" s="578"/>
      <c r="S329" s="579"/>
      <c r="T329" s="579"/>
      <c r="U329" s="431" t="s">
        <v>1292</v>
      </c>
      <c r="V329" s="433">
        <v>1168</v>
      </c>
      <c r="W329" s="433">
        <v>1168</v>
      </c>
      <c r="X329" s="578"/>
      <c r="Y329" s="578"/>
      <c r="Z329" s="578"/>
      <c r="AA329" s="578"/>
      <c r="AB329" s="578"/>
      <c r="AC329" s="580"/>
    </row>
    <row r="330" spans="1:29" s="295" customFormat="1" ht="14.25">
      <c r="A330" s="431" t="s">
        <v>1022</v>
      </c>
      <c r="B330" s="433" t="s">
        <v>543</v>
      </c>
      <c r="C330" s="511" t="s">
        <v>360</v>
      </c>
      <c r="D330" s="434" t="s">
        <v>464</v>
      </c>
      <c r="E330" s="434"/>
      <c r="F330" s="433" t="s">
        <v>361</v>
      </c>
      <c r="G330" s="431" t="s">
        <v>1293</v>
      </c>
      <c r="H330" s="433">
        <v>5416.26</v>
      </c>
      <c r="I330" s="433">
        <v>5416.26</v>
      </c>
      <c r="J330" s="433"/>
      <c r="K330" s="434"/>
      <c r="L330" s="434"/>
      <c r="M330" s="579"/>
      <c r="N330" s="429" t="s">
        <v>1294</v>
      </c>
      <c r="O330" s="433">
        <v>1805.42</v>
      </c>
      <c r="P330" s="433">
        <v>1805.42</v>
      </c>
      <c r="Q330" s="579"/>
      <c r="R330" s="578"/>
      <c r="S330" s="579"/>
      <c r="T330" s="579"/>
      <c r="U330" s="431" t="s">
        <v>1294</v>
      </c>
      <c r="V330" s="433">
        <v>1805.42</v>
      </c>
      <c r="W330" s="433">
        <v>1805.42</v>
      </c>
      <c r="X330" s="578"/>
      <c r="Y330" s="578"/>
      <c r="Z330" s="578"/>
      <c r="AA330" s="578"/>
      <c r="AB330" s="578"/>
      <c r="AC330" s="580"/>
    </row>
    <row r="331" spans="1:29" s="295" customFormat="1" ht="41.25" customHeight="1">
      <c r="A331" s="431" t="s">
        <v>1024</v>
      </c>
      <c r="B331" s="433" t="s">
        <v>543</v>
      </c>
      <c r="C331" s="511" t="s">
        <v>360</v>
      </c>
      <c r="D331" s="434" t="s">
        <v>464</v>
      </c>
      <c r="E331" s="434"/>
      <c r="F331" s="433" t="s">
        <v>361</v>
      </c>
      <c r="G331" s="431" t="s">
        <v>1295</v>
      </c>
      <c r="H331" s="433">
        <v>1056</v>
      </c>
      <c r="I331" s="433">
        <v>1056</v>
      </c>
      <c r="J331" s="433"/>
      <c r="K331" s="434"/>
      <c r="L331" s="434"/>
      <c r="M331" s="579"/>
      <c r="N331" s="429" t="s">
        <v>1296</v>
      </c>
      <c r="O331" s="433">
        <v>352</v>
      </c>
      <c r="P331" s="433">
        <v>352</v>
      </c>
      <c r="Q331" s="579"/>
      <c r="R331" s="578"/>
      <c r="S331" s="579"/>
      <c r="T331" s="579"/>
      <c r="U331" s="431" t="s">
        <v>1296</v>
      </c>
      <c r="V331" s="433">
        <v>352</v>
      </c>
      <c r="W331" s="433">
        <v>352</v>
      </c>
      <c r="X331" s="578"/>
      <c r="Y331" s="578"/>
      <c r="Z331" s="578"/>
      <c r="AA331" s="578"/>
      <c r="AB331" s="578"/>
      <c r="AC331" s="580"/>
    </row>
    <row r="332" spans="1:29" s="295" customFormat="1" ht="23.25" customHeight="1">
      <c r="A332" s="431" t="s">
        <v>1026</v>
      </c>
      <c r="B332" s="433" t="s">
        <v>543</v>
      </c>
      <c r="C332" s="511" t="s">
        <v>360</v>
      </c>
      <c r="D332" s="434" t="s">
        <v>464</v>
      </c>
      <c r="E332" s="434"/>
      <c r="F332" s="433" t="s">
        <v>361</v>
      </c>
      <c r="G332" s="431" t="s">
        <v>1297</v>
      </c>
      <c r="H332" s="433">
        <v>1800</v>
      </c>
      <c r="I332" s="433">
        <v>1800</v>
      </c>
      <c r="J332" s="433"/>
      <c r="K332" s="434"/>
      <c r="L332" s="434"/>
      <c r="M332" s="579"/>
      <c r="N332" s="429" t="s">
        <v>1298</v>
      </c>
      <c r="O332" s="433">
        <v>600</v>
      </c>
      <c r="P332" s="433">
        <v>600</v>
      </c>
      <c r="Q332" s="579"/>
      <c r="R332" s="578"/>
      <c r="S332" s="579"/>
      <c r="T332" s="579"/>
      <c r="U332" s="431" t="s">
        <v>1298</v>
      </c>
      <c r="V332" s="433">
        <v>600</v>
      </c>
      <c r="W332" s="433">
        <v>600</v>
      </c>
      <c r="X332" s="578"/>
      <c r="Y332" s="578"/>
      <c r="Z332" s="578"/>
      <c r="AA332" s="578"/>
      <c r="AB332" s="578"/>
      <c r="AC332" s="580"/>
    </row>
    <row r="333" spans="1:29" s="295" customFormat="1" ht="39" customHeight="1">
      <c r="A333" s="431" t="s">
        <v>1028</v>
      </c>
      <c r="B333" s="433" t="s">
        <v>543</v>
      </c>
      <c r="C333" s="511" t="s">
        <v>360</v>
      </c>
      <c r="D333" s="434" t="s">
        <v>464</v>
      </c>
      <c r="E333" s="434"/>
      <c r="F333" s="433" t="s">
        <v>361</v>
      </c>
      <c r="G333" s="431" t="s">
        <v>1299</v>
      </c>
      <c r="H333" s="433">
        <v>1272</v>
      </c>
      <c r="I333" s="433">
        <v>1272</v>
      </c>
      <c r="J333" s="433"/>
      <c r="K333" s="434"/>
      <c r="L333" s="434"/>
      <c r="M333" s="579"/>
      <c r="N333" s="429" t="s">
        <v>1300</v>
      </c>
      <c r="O333" s="433">
        <v>424</v>
      </c>
      <c r="P333" s="433">
        <v>424</v>
      </c>
      <c r="Q333" s="579"/>
      <c r="R333" s="578"/>
      <c r="S333" s="579"/>
      <c r="T333" s="579"/>
      <c r="U333" s="431" t="s">
        <v>1300</v>
      </c>
      <c r="V333" s="433">
        <v>424</v>
      </c>
      <c r="W333" s="433">
        <v>424</v>
      </c>
      <c r="X333" s="578"/>
      <c r="Y333" s="578"/>
      <c r="Z333" s="578"/>
      <c r="AA333" s="578"/>
      <c r="AB333" s="578"/>
      <c r="AC333" s="580"/>
    </row>
    <row r="334" spans="1:29" s="295" customFormat="1" ht="34.5" customHeight="1">
      <c r="A334" s="431" t="s">
        <v>1030</v>
      </c>
      <c r="B334" s="433" t="s">
        <v>543</v>
      </c>
      <c r="C334" s="511" t="s">
        <v>360</v>
      </c>
      <c r="D334" s="434" t="s">
        <v>464</v>
      </c>
      <c r="E334" s="434"/>
      <c r="F334" s="433" t="s">
        <v>361</v>
      </c>
      <c r="G334" s="431" t="s">
        <v>1301</v>
      </c>
      <c r="H334" s="433">
        <v>1350</v>
      </c>
      <c r="I334" s="433">
        <v>1350</v>
      </c>
      <c r="J334" s="433"/>
      <c r="K334" s="434"/>
      <c r="L334" s="434"/>
      <c r="M334" s="579"/>
      <c r="N334" s="429" t="s">
        <v>1302</v>
      </c>
      <c r="O334" s="433">
        <v>450</v>
      </c>
      <c r="P334" s="433">
        <v>450</v>
      </c>
      <c r="Q334" s="579"/>
      <c r="R334" s="578"/>
      <c r="S334" s="579"/>
      <c r="T334" s="579"/>
      <c r="U334" s="431" t="s">
        <v>1302</v>
      </c>
      <c r="V334" s="433">
        <v>450</v>
      </c>
      <c r="W334" s="433">
        <v>450</v>
      </c>
      <c r="X334" s="578"/>
      <c r="Y334" s="578"/>
      <c r="Z334" s="578"/>
      <c r="AA334" s="578"/>
      <c r="AB334" s="578"/>
      <c r="AC334" s="580"/>
    </row>
    <row r="335" spans="1:29" s="295" customFormat="1" ht="14.25">
      <c r="A335" s="431" t="s">
        <v>1032</v>
      </c>
      <c r="B335" s="433" t="s">
        <v>543</v>
      </c>
      <c r="C335" s="511" t="s">
        <v>360</v>
      </c>
      <c r="D335" s="434" t="s">
        <v>464</v>
      </c>
      <c r="E335" s="434"/>
      <c r="F335" s="433" t="s">
        <v>361</v>
      </c>
      <c r="G335" s="431" t="s">
        <v>1303</v>
      </c>
      <c r="H335" s="433">
        <v>120</v>
      </c>
      <c r="I335" s="433">
        <v>120</v>
      </c>
      <c r="J335" s="433"/>
      <c r="K335" s="434"/>
      <c r="L335" s="434"/>
      <c r="M335" s="579"/>
      <c r="N335" s="429" t="s">
        <v>1304</v>
      </c>
      <c r="O335" s="433">
        <v>40</v>
      </c>
      <c r="P335" s="433">
        <v>40</v>
      </c>
      <c r="Q335" s="579"/>
      <c r="R335" s="578"/>
      <c r="S335" s="579"/>
      <c r="T335" s="579"/>
      <c r="U335" s="431" t="s">
        <v>1304</v>
      </c>
      <c r="V335" s="433">
        <v>40</v>
      </c>
      <c r="W335" s="433">
        <v>40</v>
      </c>
      <c r="X335" s="578"/>
      <c r="Y335" s="578"/>
      <c r="Z335" s="578"/>
      <c r="AA335" s="578"/>
      <c r="AB335" s="578"/>
      <c r="AC335" s="580"/>
    </row>
    <row r="336" spans="1:29" ht="14.25">
      <c r="A336" s="385" t="s">
        <v>1305</v>
      </c>
      <c r="B336" s="444"/>
      <c r="C336" s="444"/>
      <c r="D336" s="444"/>
      <c r="E336" s="444"/>
      <c r="F336" s="444"/>
      <c r="G336" s="467"/>
      <c r="H336" s="444"/>
      <c r="I336" s="444"/>
      <c r="J336" s="444"/>
      <c r="K336" s="444"/>
      <c r="L336" s="444"/>
      <c r="M336" s="444"/>
      <c r="N336" s="625"/>
      <c r="O336" s="444"/>
      <c r="P336" s="444"/>
      <c r="Q336" s="444"/>
      <c r="R336" s="444"/>
      <c r="S336" s="444"/>
      <c r="T336" s="444"/>
      <c r="U336" s="467"/>
      <c r="V336" s="444"/>
      <c r="W336" s="444"/>
      <c r="X336" s="444"/>
      <c r="Y336" s="444"/>
      <c r="Z336" s="444"/>
      <c r="AA336" s="444"/>
      <c r="AB336" s="444"/>
      <c r="AC336" s="479"/>
    </row>
    <row r="337" spans="1:29" ht="24">
      <c r="A337" s="430" t="s">
        <v>1035</v>
      </c>
      <c r="B337" s="508" t="s">
        <v>10</v>
      </c>
      <c r="C337" s="477" t="s">
        <v>360</v>
      </c>
      <c r="D337" s="434" t="s">
        <v>407</v>
      </c>
      <c r="E337" s="507"/>
      <c r="F337" s="428" t="s">
        <v>361</v>
      </c>
      <c r="G337" s="430" t="s">
        <v>1036</v>
      </c>
      <c r="H337" s="507">
        <v>27600</v>
      </c>
      <c r="I337" s="507">
        <v>10000</v>
      </c>
      <c r="J337" s="507"/>
      <c r="K337" s="507"/>
      <c r="L337" s="507">
        <v>17600</v>
      </c>
      <c r="M337" s="479"/>
      <c r="N337" s="495" t="s">
        <v>1036</v>
      </c>
      <c r="O337" s="479">
        <v>15000</v>
      </c>
      <c r="P337" s="479">
        <v>5000</v>
      </c>
      <c r="Q337" s="479"/>
      <c r="R337" s="479"/>
      <c r="S337" s="479">
        <v>10000</v>
      </c>
      <c r="T337" s="479"/>
      <c r="U337" s="430" t="s">
        <v>1036</v>
      </c>
      <c r="V337" s="479">
        <v>15000</v>
      </c>
      <c r="W337" s="479">
        <v>5000</v>
      </c>
      <c r="X337" s="479"/>
      <c r="Y337" s="479"/>
      <c r="Z337" s="479">
        <v>10000</v>
      </c>
      <c r="AA337" s="479"/>
      <c r="AB337" s="479"/>
      <c r="AC337" s="479"/>
    </row>
    <row r="338" spans="1:29" ht="14.25">
      <c r="A338" s="385" t="s">
        <v>1306</v>
      </c>
      <c r="B338" s="444"/>
      <c r="C338" s="444"/>
      <c r="D338" s="444"/>
      <c r="E338" s="444"/>
      <c r="F338" s="444"/>
      <c r="G338" s="467"/>
      <c r="H338" s="444">
        <f>SUM(H339:H342)</f>
        <v>18100</v>
      </c>
      <c r="I338" s="444"/>
      <c r="J338" s="444"/>
      <c r="K338" s="444"/>
      <c r="L338" s="444"/>
      <c r="M338" s="444"/>
      <c r="N338" s="625"/>
      <c r="O338" s="444">
        <f>SUM(O339:O342)</f>
        <v>21000</v>
      </c>
      <c r="P338" s="444"/>
      <c r="Q338" s="444"/>
      <c r="R338" s="444"/>
      <c r="S338" s="444"/>
      <c r="T338" s="444"/>
      <c r="U338" s="467"/>
      <c r="V338" s="444">
        <f>SUM(V339:V342)</f>
        <v>12000</v>
      </c>
      <c r="W338" s="444"/>
      <c r="X338" s="444"/>
      <c r="Y338" s="444"/>
      <c r="Z338" s="444"/>
      <c r="AA338" s="444"/>
      <c r="AB338" s="444"/>
      <c r="AC338" s="479"/>
    </row>
    <row r="339" spans="1:29" ht="14.25">
      <c r="A339" s="430" t="s">
        <v>1307</v>
      </c>
      <c r="B339" s="508" t="s">
        <v>10</v>
      </c>
      <c r="C339" s="477" t="s">
        <v>360</v>
      </c>
      <c r="D339" s="434" t="s">
        <v>407</v>
      </c>
      <c r="E339" s="507"/>
      <c r="F339" s="428" t="s">
        <v>361</v>
      </c>
      <c r="G339" s="430" t="s">
        <v>1039</v>
      </c>
      <c r="H339" s="507">
        <v>3100</v>
      </c>
      <c r="I339" s="507">
        <v>1000</v>
      </c>
      <c r="J339" s="507"/>
      <c r="K339" s="507"/>
      <c r="L339" s="507">
        <v>2100</v>
      </c>
      <c r="M339" s="479"/>
      <c r="N339" s="495" t="s">
        <v>1039</v>
      </c>
      <c r="O339" s="479">
        <v>4000</v>
      </c>
      <c r="P339" s="479">
        <v>1000</v>
      </c>
      <c r="Q339" s="479"/>
      <c r="R339" s="479">
        <v>3000</v>
      </c>
      <c r="S339" s="479"/>
      <c r="T339" s="479"/>
      <c r="U339" s="430" t="s">
        <v>1039</v>
      </c>
      <c r="V339" s="479"/>
      <c r="W339" s="479"/>
      <c r="X339" s="479"/>
      <c r="Y339" s="479"/>
      <c r="Z339" s="479"/>
      <c r="AA339" s="479"/>
      <c r="AB339" s="479"/>
      <c r="AC339" s="479"/>
    </row>
    <row r="340" spans="1:29" ht="14.25">
      <c r="A340" s="430" t="s">
        <v>1040</v>
      </c>
      <c r="B340" s="508" t="s">
        <v>491</v>
      </c>
      <c r="C340" s="477" t="s">
        <v>360</v>
      </c>
      <c r="D340" s="434" t="s">
        <v>407</v>
      </c>
      <c r="E340" s="507"/>
      <c r="F340" s="428" t="s">
        <v>361</v>
      </c>
      <c r="G340" s="430"/>
      <c r="H340" s="507"/>
      <c r="I340" s="507"/>
      <c r="J340" s="507"/>
      <c r="K340" s="507"/>
      <c r="L340" s="507"/>
      <c r="M340" s="479"/>
      <c r="N340" s="495" t="s">
        <v>1041</v>
      </c>
      <c r="O340" s="507">
        <v>5000</v>
      </c>
      <c r="P340" s="507">
        <v>1000</v>
      </c>
      <c r="Q340" s="507"/>
      <c r="R340" s="507"/>
      <c r="S340" s="507">
        <v>4000</v>
      </c>
      <c r="T340" s="479"/>
      <c r="U340" s="430"/>
      <c r="V340" s="479"/>
      <c r="W340" s="479"/>
      <c r="X340" s="479"/>
      <c r="Y340" s="479"/>
      <c r="Z340" s="479"/>
      <c r="AA340" s="479"/>
      <c r="AB340" s="479"/>
      <c r="AC340" s="479"/>
    </row>
    <row r="341" spans="1:29" ht="14.25">
      <c r="A341" s="430" t="s">
        <v>1042</v>
      </c>
      <c r="B341" s="508" t="s">
        <v>491</v>
      </c>
      <c r="C341" s="477" t="s">
        <v>360</v>
      </c>
      <c r="D341" s="434" t="s">
        <v>407</v>
      </c>
      <c r="E341" s="507"/>
      <c r="F341" s="428" t="s">
        <v>361</v>
      </c>
      <c r="G341" s="430" t="s">
        <v>1043</v>
      </c>
      <c r="H341" s="507">
        <v>6000</v>
      </c>
      <c r="I341" s="507">
        <v>2000</v>
      </c>
      <c r="J341" s="507"/>
      <c r="K341" s="507"/>
      <c r="L341" s="507">
        <v>4000</v>
      </c>
      <c r="M341" s="479"/>
      <c r="N341" s="495" t="s">
        <v>1043</v>
      </c>
      <c r="O341" s="479">
        <v>4000</v>
      </c>
      <c r="P341" s="479">
        <v>1000</v>
      </c>
      <c r="Q341" s="479"/>
      <c r="R341" s="479"/>
      <c r="S341" s="479">
        <v>3000</v>
      </c>
      <c r="T341" s="479"/>
      <c r="U341" s="430" t="s">
        <v>1043</v>
      </c>
      <c r="V341" s="479">
        <v>4000</v>
      </c>
      <c r="W341" s="479">
        <v>1000</v>
      </c>
      <c r="X341" s="479"/>
      <c r="Y341" s="479"/>
      <c r="Z341" s="479">
        <v>3000</v>
      </c>
      <c r="AA341" s="479"/>
      <c r="AB341" s="479"/>
      <c r="AC341" s="479"/>
    </row>
    <row r="342" spans="1:29" s="98" customFormat="1" ht="12">
      <c r="A342" s="430" t="s">
        <v>1044</v>
      </c>
      <c r="B342" s="479" t="s">
        <v>1045</v>
      </c>
      <c r="C342" s="479" t="s">
        <v>436</v>
      </c>
      <c r="D342" s="479" t="s">
        <v>407</v>
      </c>
      <c r="E342" s="479"/>
      <c r="F342" s="479" t="s">
        <v>361</v>
      </c>
      <c r="G342" s="430" t="s">
        <v>1308</v>
      </c>
      <c r="H342" s="479">
        <v>9000</v>
      </c>
      <c r="I342" s="479">
        <v>3600</v>
      </c>
      <c r="J342" s="479">
        <v>1800</v>
      </c>
      <c r="K342" s="479">
        <v>1800</v>
      </c>
      <c r="L342" s="479">
        <v>1800</v>
      </c>
      <c r="M342" s="479"/>
      <c r="N342" s="495" t="s">
        <v>1308</v>
      </c>
      <c r="O342" s="479">
        <v>8000</v>
      </c>
      <c r="P342" s="479">
        <v>3200</v>
      </c>
      <c r="Q342" s="479">
        <v>1600</v>
      </c>
      <c r="R342" s="479">
        <v>1600</v>
      </c>
      <c r="S342" s="479">
        <v>1600</v>
      </c>
      <c r="T342" s="479"/>
      <c r="U342" s="430" t="s">
        <v>1308</v>
      </c>
      <c r="V342" s="479">
        <v>8000</v>
      </c>
      <c r="W342" s="479">
        <v>3200</v>
      </c>
      <c r="X342" s="479">
        <v>1600</v>
      </c>
      <c r="Y342" s="479">
        <v>1600</v>
      </c>
      <c r="Z342" s="479">
        <v>1600</v>
      </c>
      <c r="AA342" s="479"/>
      <c r="AB342" s="479"/>
      <c r="AC342" s="479"/>
    </row>
    <row r="343" spans="1:29" ht="14.25">
      <c r="A343" s="385" t="s">
        <v>1309</v>
      </c>
      <c r="B343" s="444"/>
      <c r="C343" s="444"/>
      <c r="D343" s="444"/>
      <c r="E343" s="444"/>
      <c r="F343" s="444"/>
      <c r="G343" s="467"/>
      <c r="H343" s="444"/>
      <c r="I343" s="444"/>
      <c r="J343" s="444"/>
      <c r="K343" s="444"/>
      <c r="L343" s="444"/>
      <c r="M343" s="444"/>
      <c r="N343" s="625"/>
      <c r="O343" s="444"/>
      <c r="P343" s="444"/>
      <c r="Q343" s="444"/>
      <c r="R343" s="444"/>
      <c r="S343" s="444"/>
      <c r="T343" s="444"/>
      <c r="U343" s="467"/>
      <c r="V343" s="444"/>
      <c r="W343" s="444"/>
      <c r="X343" s="444"/>
      <c r="Y343" s="444"/>
      <c r="Z343" s="444"/>
      <c r="AA343" s="444"/>
      <c r="AB343" s="444"/>
      <c r="AC343" s="479"/>
    </row>
    <row r="344" spans="1:29" ht="24">
      <c r="A344" s="430" t="s">
        <v>1048</v>
      </c>
      <c r="B344" s="480" t="s">
        <v>10</v>
      </c>
      <c r="C344" s="477" t="s">
        <v>360</v>
      </c>
      <c r="D344" s="434" t="s">
        <v>407</v>
      </c>
      <c r="E344" s="479"/>
      <c r="F344" s="428" t="s">
        <v>361</v>
      </c>
      <c r="G344" s="430" t="s">
        <v>1049</v>
      </c>
      <c r="H344" s="479">
        <v>600</v>
      </c>
      <c r="I344" s="479">
        <v>400</v>
      </c>
      <c r="J344" s="479">
        <v>100</v>
      </c>
      <c r="K344" s="479">
        <v>100</v>
      </c>
      <c r="L344" s="569"/>
      <c r="M344" s="430"/>
      <c r="N344" s="495" t="s">
        <v>1049</v>
      </c>
      <c r="O344" s="479">
        <v>600</v>
      </c>
      <c r="P344" s="479">
        <v>200</v>
      </c>
      <c r="Q344" s="430">
        <v>200</v>
      </c>
      <c r="R344" s="479">
        <v>200</v>
      </c>
      <c r="S344" s="479"/>
      <c r="T344" s="479"/>
      <c r="U344" s="430" t="s">
        <v>1049</v>
      </c>
      <c r="V344" s="479">
        <v>600</v>
      </c>
      <c r="W344" s="479">
        <v>200</v>
      </c>
      <c r="X344" s="479">
        <v>200</v>
      </c>
      <c r="Y344" s="479">
        <v>200</v>
      </c>
      <c r="Z344" s="479"/>
      <c r="AA344" s="479"/>
      <c r="AB344" s="479"/>
      <c r="AC344" s="479"/>
    </row>
    <row r="345" spans="1:29" ht="14.25">
      <c r="A345" s="385" t="s">
        <v>1310</v>
      </c>
      <c r="B345" s="444"/>
      <c r="C345" s="444"/>
      <c r="D345" s="444"/>
      <c r="E345" s="444"/>
      <c r="F345" s="444"/>
      <c r="G345" s="467"/>
      <c r="H345" s="444"/>
      <c r="I345" s="444"/>
      <c r="J345" s="444"/>
      <c r="K345" s="444"/>
      <c r="L345" s="444"/>
      <c r="M345" s="444"/>
      <c r="N345" s="625"/>
      <c r="O345" s="444"/>
      <c r="P345" s="444"/>
      <c r="Q345" s="444"/>
      <c r="R345" s="444"/>
      <c r="S345" s="444"/>
      <c r="T345" s="444"/>
      <c r="U345" s="467"/>
      <c r="V345" s="444"/>
      <c r="W345" s="444"/>
      <c r="X345" s="444"/>
      <c r="Y345" s="444"/>
      <c r="Z345" s="444"/>
      <c r="AA345" s="444"/>
      <c r="AB345" s="444"/>
      <c r="AC345" s="479"/>
    </row>
    <row r="346" spans="1:29" ht="24">
      <c r="A346" s="430" t="s">
        <v>1051</v>
      </c>
      <c r="B346" s="480" t="s">
        <v>10</v>
      </c>
      <c r="C346" s="477" t="s">
        <v>360</v>
      </c>
      <c r="D346" s="434" t="s">
        <v>407</v>
      </c>
      <c r="E346" s="479"/>
      <c r="F346" s="428" t="s">
        <v>361</v>
      </c>
      <c r="G346" s="430" t="s">
        <v>1052</v>
      </c>
      <c r="H346" s="479">
        <v>8000</v>
      </c>
      <c r="I346" s="479">
        <v>4000</v>
      </c>
      <c r="J346" s="479">
        <v>1000</v>
      </c>
      <c r="K346" s="479">
        <v>3000</v>
      </c>
      <c r="L346" s="569"/>
      <c r="M346" s="430"/>
      <c r="N346" s="495" t="s">
        <v>1052</v>
      </c>
      <c r="O346" s="479">
        <v>6000</v>
      </c>
      <c r="P346" s="479">
        <v>3000</v>
      </c>
      <c r="Q346" s="430">
        <v>2000</v>
      </c>
      <c r="R346" s="479">
        <v>1000</v>
      </c>
      <c r="S346" s="430"/>
      <c r="T346" s="430"/>
      <c r="U346" s="430" t="s">
        <v>1052</v>
      </c>
      <c r="V346" s="479">
        <v>6000</v>
      </c>
      <c r="W346" s="479">
        <v>3000</v>
      </c>
      <c r="X346" s="479">
        <v>2000</v>
      </c>
      <c r="Y346" s="479">
        <v>1000</v>
      </c>
      <c r="Z346" s="479"/>
      <c r="AA346" s="479"/>
      <c r="AB346" s="479"/>
      <c r="AC346" s="479"/>
    </row>
    <row r="347" spans="1:29" ht="14.25">
      <c r="A347" s="430" t="s">
        <v>1053</v>
      </c>
      <c r="B347" s="480" t="s">
        <v>543</v>
      </c>
      <c r="C347" s="477" t="s">
        <v>360</v>
      </c>
      <c r="D347" s="434" t="s">
        <v>407</v>
      </c>
      <c r="E347" s="479"/>
      <c r="F347" s="428" t="s">
        <v>361</v>
      </c>
      <c r="G347" s="430"/>
      <c r="H347" s="479"/>
      <c r="I347" s="479"/>
      <c r="J347" s="479"/>
      <c r="K347" s="479"/>
      <c r="L347" s="569"/>
      <c r="M347" s="430"/>
      <c r="N347" s="495" t="s">
        <v>1054</v>
      </c>
      <c r="O347" s="479">
        <v>2800</v>
      </c>
      <c r="P347" s="479">
        <v>1000</v>
      </c>
      <c r="Q347" s="479">
        <v>1000</v>
      </c>
      <c r="R347" s="479">
        <v>800</v>
      </c>
      <c r="S347" s="430"/>
      <c r="T347" s="430"/>
      <c r="U347" s="430"/>
      <c r="V347" s="479"/>
      <c r="W347" s="479"/>
      <c r="X347" s="479"/>
      <c r="Y347" s="479"/>
      <c r="Z347" s="479"/>
      <c r="AA347" s="479"/>
      <c r="AB347" s="479"/>
      <c r="AC347" s="479"/>
    </row>
    <row r="348" spans="1:29" ht="14.25">
      <c r="A348" s="430" t="s">
        <v>1055</v>
      </c>
      <c r="B348" s="479" t="s">
        <v>111</v>
      </c>
      <c r="C348" s="477" t="s">
        <v>360</v>
      </c>
      <c r="D348" s="434" t="s">
        <v>407</v>
      </c>
      <c r="E348" s="479"/>
      <c r="F348" s="428" t="s">
        <v>361</v>
      </c>
      <c r="G348" s="430" t="s">
        <v>1056</v>
      </c>
      <c r="H348" s="479">
        <v>1200</v>
      </c>
      <c r="I348" s="479">
        <v>500</v>
      </c>
      <c r="J348" s="479">
        <v>500</v>
      </c>
      <c r="K348" s="479">
        <v>200</v>
      </c>
      <c r="L348" s="569"/>
      <c r="M348" s="430"/>
      <c r="N348" s="495"/>
      <c r="O348" s="479"/>
      <c r="P348" s="479"/>
      <c r="Q348" s="430"/>
      <c r="R348" s="479"/>
      <c r="S348" s="430"/>
      <c r="T348" s="430"/>
      <c r="U348" s="430"/>
      <c r="V348" s="479"/>
      <c r="W348" s="479"/>
      <c r="X348" s="479"/>
      <c r="Y348" s="479"/>
      <c r="Z348" s="479"/>
      <c r="AA348" s="479"/>
      <c r="AB348" s="479"/>
      <c r="AC348" s="479"/>
    </row>
    <row r="349" spans="1:29" s="259" customFormat="1" ht="14.25">
      <c r="A349" s="208"/>
      <c r="B349" s="134"/>
      <c r="C349" s="208"/>
      <c r="D349" s="208"/>
      <c r="E349" s="208"/>
      <c r="F349" s="208"/>
      <c r="G349" s="208"/>
      <c r="H349" s="134"/>
      <c r="I349" s="134"/>
      <c r="J349" s="134"/>
      <c r="K349" s="208"/>
      <c r="M349" s="208"/>
      <c r="N349" s="381"/>
      <c r="O349" s="134"/>
      <c r="P349" s="134"/>
      <c r="Q349" s="208"/>
      <c r="R349" s="134"/>
      <c r="S349" s="208"/>
      <c r="T349" s="208"/>
      <c r="U349" s="208"/>
      <c r="V349" s="134"/>
      <c r="W349" s="134"/>
      <c r="X349" s="134"/>
      <c r="Y349" s="134"/>
      <c r="Z349" s="134"/>
      <c r="AA349" s="134"/>
      <c r="AB349" s="134"/>
      <c r="AC349" s="134"/>
    </row>
    <row r="350" spans="1:29" s="259" customFormat="1" ht="14.25">
      <c r="A350" s="208"/>
      <c r="B350" s="134"/>
      <c r="C350" s="208"/>
      <c r="D350" s="208"/>
      <c r="E350" s="208"/>
      <c r="F350" s="208"/>
      <c r="G350" s="208"/>
      <c r="H350" s="134"/>
      <c r="I350" s="134"/>
      <c r="J350" s="134"/>
      <c r="K350" s="208"/>
      <c r="M350" s="208"/>
      <c r="N350" s="381"/>
      <c r="O350" s="134"/>
      <c r="P350" s="134"/>
      <c r="Q350" s="208"/>
      <c r="R350" s="134"/>
      <c r="S350" s="208"/>
      <c r="T350" s="208"/>
      <c r="U350" s="208"/>
      <c r="V350" s="134"/>
      <c r="W350" s="134"/>
      <c r="X350" s="134"/>
      <c r="Y350" s="134"/>
      <c r="Z350" s="134"/>
      <c r="AA350" s="134"/>
      <c r="AB350" s="134"/>
      <c r="AC350" s="134"/>
    </row>
    <row r="351" spans="1:28" s="259" customFormat="1" ht="14.25">
      <c r="A351" s="208"/>
      <c r="B351" s="134"/>
      <c r="C351" s="208"/>
      <c r="D351" s="208"/>
      <c r="E351" s="208"/>
      <c r="F351" s="208"/>
      <c r="G351" s="208"/>
      <c r="H351" s="134"/>
      <c r="I351" s="134"/>
      <c r="J351" s="134"/>
      <c r="K351" s="208"/>
      <c r="M351" s="208"/>
      <c r="N351" s="381"/>
      <c r="O351" s="134"/>
      <c r="P351" s="134"/>
      <c r="Q351" s="208"/>
      <c r="R351" s="134"/>
      <c r="S351" s="208"/>
      <c r="T351" s="208"/>
      <c r="U351" s="208"/>
      <c r="V351" s="297"/>
      <c r="W351" s="297"/>
      <c r="X351" s="297"/>
      <c r="Y351" s="297"/>
      <c r="Z351" s="299"/>
      <c r="AA351" s="299"/>
      <c r="AB351" s="134"/>
    </row>
    <row r="352" spans="2:29" ht="14.25">
      <c r="B352" s="278"/>
      <c r="C352" s="278"/>
      <c r="D352" s="278"/>
      <c r="E352" s="278"/>
      <c r="F352" s="278"/>
      <c r="G352" s="379"/>
      <c r="H352" s="300"/>
      <c r="I352" s="171"/>
      <c r="J352" s="300"/>
      <c r="K352" s="300"/>
      <c r="L352" s="300"/>
      <c r="M352" s="300"/>
      <c r="N352" s="384"/>
      <c r="O352" s="300"/>
      <c r="P352" s="300"/>
      <c r="Q352" s="300"/>
      <c r="R352" s="300"/>
      <c r="S352" s="300"/>
      <c r="T352" s="300"/>
      <c r="U352" s="425"/>
      <c r="V352" s="300"/>
      <c r="W352" s="300"/>
      <c r="X352" s="300"/>
      <c r="Y352" s="300"/>
      <c r="Z352" s="300"/>
      <c r="AA352" s="300"/>
      <c r="AB352" s="134"/>
      <c r="AC352" s="300"/>
    </row>
    <row r="353" spans="2:29" ht="14.25">
      <c r="B353" s="278"/>
      <c r="C353" s="278"/>
      <c r="D353" s="278"/>
      <c r="E353" s="278"/>
      <c r="F353" s="278"/>
      <c r="G353" s="379"/>
      <c r="H353" s="300"/>
      <c r="I353" s="171"/>
      <c r="J353" s="300"/>
      <c r="K353" s="300"/>
      <c r="L353" s="300"/>
      <c r="M353" s="300"/>
      <c r="N353" s="384"/>
      <c r="O353" s="300"/>
      <c r="P353" s="300"/>
      <c r="Q353" s="300"/>
      <c r="R353" s="300"/>
      <c r="S353" s="300"/>
      <c r="T353" s="300"/>
      <c r="U353" s="425"/>
      <c r="V353" s="300"/>
      <c r="W353" s="300"/>
      <c r="X353" s="300"/>
      <c r="Y353" s="300"/>
      <c r="Z353" s="300"/>
      <c r="AA353" s="300"/>
      <c r="AB353" s="134"/>
      <c r="AC353" s="300"/>
    </row>
    <row r="354" spans="2:29" ht="14.25">
      <c r="B354" s="278"/>
      <c r="C354" s="278"/>
      <c r="D354" s="278"/>
      <c r="E354" s="278"/>
      <c r="F354" s="278"/>
      <c r="G354" s="379"/>
      <c r="H354" s="300"/>
      <c r="I354" s="171"/>
      <c r="J354" s="300"/>
      <c r="K354" s="300"/>
      <c r="L354" s="300"/>
      <c r="M354" s="300"/>
      <c r="N354" s="384"/>
      <c r="O354" s="300"/>
      <c r="P354" s="300"/>
      <c r="Q354" s="300"/>
      <c r="R354" s="300"/>
      <c r="S354" s="300"/>
      <c r="T354" s="300"/>
      <c r="U354" s="425"/>
      <c r="V354" s="300"/>
      <c r="W354" s="300"/>
      <c r="X354" s="300"/>
      <c r="Y354" s="300"/>
      <c r="Z354" s="300"/>
      <c r="AA354" s="300"/>
      <c r="AB354" s="300"/>
      <c r="AC354" s="300"/>
    </row>
    <row r="355" spans="2:29" ht="14.25">
      <c r="B355" s="278"/>
      <c r="C355" s="278"/>
      <c r="D355" s="278"/>
      <c r="E355" s="278"/>
      <c r="F355" s="278"/>
      <c r="G355" s="379"/>
      <c r="H355" s="300"/>
      <c r="I355" s="171"/>
      <c r="J355" s="300"/>
      <c r="K355" s="300"/>
      <c r="L355" s="300"/>
      <c r="M355" s="300"/>
      <c r="N355" s="384"/>
      <c r="O355" s="300"/>
      <c r="P355" s="300"/>
      <c r="Q355" s="300"/>
      <c r="R355" s="300"/>
      <c r="S355" s="300"/>
      <c r="T355" s="300"/>
      <c r="U355" s="425"/>
      <c r="V355" s="300"/>
      <c r="W355" s="300"/>
      <c r="X355" s="300"/>
      <c r="Y355" s="300"/>
      <c r="Z355" s="300"/>
      <c r="AA355" s="300"/>
      <c r="AB355" s="300"/>
      <c r="AC355" s="300"/>
    </row>
    <row r="356" spans="2:29" ht="14.25" hidden="1">
      <c r="B356" s="278"/>
      <c r="C356" s="278"/>
      <c r="D356" s="278"/>
      <c r="E356" s="278"/>
      <c r="F356" s="278"/>
      <c r="G356" s="379"/>
      <c r="H356" s="300"/>
      <c r="I356" s="171"/>
      <c r="J356" s="300"/>
      <c r="K356" s="300"/>
      <c r="L356" s="300"/>
      <c r="M356" s="300"/>
      <c r="N356" s="384"/>
      <c r="O356" s="300"/>
      <c r="P356" s="300"/>
      <c r="Q356" s="300"/>
      <c r="R356" s="300"/>
      <c r="S356" s="300"/>
      <c r="T356" s="300"/>
      <c r="U356" s="425"/>
      <c r="V356" s="300"/>
      <c r="W356" s="300"/>
      <c r="X356" s="300"/>
      <c r="Y356" s="300"/>
      <c r="Z356" s="300"/>
      <c r="AA356" s="300"/>
      <c r="AB356" s="300"/>
      <c r="AC356" s="300"/>
    </row>
    <row r="357" spans="2:29" ht="14.25" hidden="1">
      <c r="B357" s="278"/>
      <c r="C357" s="278"/>
      <c r="D357" s="278"/>
      <c r="E357" s="278"/>
      <c r="F357" s="278"/>
      <c r="G357" s="379"/>
      <c r="H357" s="300"/>
      <c r="I357" s="171"/>
      <c r="J357" s="300"/>
      <c r="K357" s="300"/>
      <c r="L357" s="300"/>
      <c r="M357" s="300"/>
      <c r="N357" s="384"/>
      <c r="O357" s="300"/>
      <c r="P357" s="300"/>
      <c r="Q357" s="300"/>
      <c r="R357" s="300"/>
      <c r="S357" s="300"/>
      <c r="T357" s="300"/>
      <c r="U357" s="425"/>
      <c r="V357" s="300"/>
      <c r="W357" s="300"/>
      <c r="X357" s="300"/>
      <c r="Y357" s="300"/>
      <c r="Z357" s="300"/>
      <c r="AA357" s="300"/>
      <c r="AB357" s="300"/>
      <c r="AC357" s="300"/>
    </row>
    <row r="358" spans="2:29" ht="14.25" hidden="1">
      <c r="B358" s="278"/>
      <c r="C358" s="278"/>
      <c r="D358" s="278"/>
      <c r="E358" s="278"/>
      <c r="F358" s="278"/>
      <c r="G358" s="379"/>
      <c r="H358" s="300"/>
      <c r="I358" s="171"/>
      <c r="J358" s="300"/>
      <c r="K358" s="300"/>
      <c r="L358" s="300"/>
      <c r="M358" s="300"/>
      <c r="N358" s="384"/>
      <c r="O358" s="300"/>
      <c r="P358" s="300"/>
      <c r="Q358" s="300"/>
      <c r="R358" s="300"/>
      <c r="S358" s="300"/>
      <c r="T358" s="300"/>
      <c r="U358" s="425"/>
      <c r="V358" s="300"/>
      <c r="W358" s="300"/>
      <c r="X358" s="300"/>
      <c r="Y358" s="300"/>
      <c r="Z358" s="300"/>
      <c r="AA358" s="300"/>
      <c r="AB358" s="300"/>
      <c r="AC358" s="300"/>
    </row>
    <row r="359" spans="2:29" ht="14.25" hidden="1">
      <c r="B359" s="278"/>
      <c r="C359" s="278"/>
      <c r="D359" s="278"/>
      <c r="E359" s="278"/>
      <c r="F359" s="278"/>
      <c r="G359" s="379"/>
      <c r="H359" s="300"/>
      <c r="I359" s="171"/>
      <c r="J359" s="300"/>
      <c r="K359" s="300"/>
      <c r="L359" s="300"/>
      <c r="M359" s="300"/>
      <c r="N359" s="384"/>
      <c r="O359" s="300"/>
      <c r="P359" s="300"/>
      <c r="Q359" s="300"/>
      <c r="R359" s="300"/>
      <c r="S359" s="300"/>
      <c r="T359" s="300"/>
      <c r="U359" s="425"/>
      <c r="V359" s="300"/>
      <c r="W359" s="300"/>
      <c r="X359" s="300"/>
      <c r="Y359" s="300"/>
      <c r="Z359" s="300"/>
      <c r="AA359" s="300"/>
      <c r="AB359" s="300"/>
      <c r="AC359" s="300"/>
    </row>
    <row r="360" spans="2:29" ht="14.25" hidden="1">
      <c r="B360" s="278"/>
      <c r="C360" s="278"/>
      <c r="D360" s="278"/>
      <c r="E360" s="278"/>
      <c r="F360" s="278"/>
      <c r="G360" s="379"/>
      <c r="H360" s="300"/>
      <c r="I360" s="171"/>
      <c r="J360" s="300"/>
      <c r="K360" s="300"/>
      <c r="L360" s="300"/>
      <c r="M360" s="300"/>
      <c r="N360" s="384"/>
      <c r="O360" s="300"/>
      <c r="P360" s="300"/>
      <c r="Q360" s="300"/>
      <c r="R360" s="300"/>
      <c r="S360" s="300"/>
      <c r="T360" s="300"/>
      <c r="U360" s="425"/>
      <c r="V360" s="300"/>
      <c r="W360" s="300"/>
      <c r="X360" s="300"/>
      <c r="Y360" s="300"/>
      <c r="Z360" s="300"/>
      <c r="AA360" s="300"/>
      <c r="AB360" s="300"/>
      <c r="AC360" s="300"/>
    </row>
    <row r="361" spans="2:29" ht="14.25" hidden="1">
      <c r="B361" s="278"/>
      <c r="C361" s="278"/>
      <c r="D361" s="278"/>
      <c r="E361" s="278"/>
      <c r="F361" s="278"/>
      <c r="G361" s="379"/>
      <c r="H361" s="300"/>
      <c r="I361" s="171"/>
      <c r="J361" s="300"/>
      <c r="K361" s="300"/>
      <c r="L361" s="300"/>
      <c r="M361" s="300"/>
      <c r="N361" s="384"/>
      <c r="O361" s="300"/>
      <c r="P361" s="300"/>
      <c r="Q361" s="300"/>
      <c r="R361" s="300"/>
      <c r="S361" s="300"/>
      <c r="T361" s="300"/>
      <c r="U361" s="425"/>
      <c r="V361" s="300"/>
      <c r="W361" s="300"/>
      <c r="X361" s="300"/>
      <c r="Y361" s="300"/>
      <c r="Z361" s="300"/>
      <c r="AA361" s="300"/>
      <c r="AB361" s="300"/>
      <c r="AC361" s="300"/>
    </row>
    <row r="362" spans="2:29" ht="14.25" hidden="1">
      <c r="B362" s="278"/>
      <c r="C362" s="278"/>
      <c r="D362" s="278"/>
      <c r="E362" s="278"/>
      <c r="F362" s="278"/>
      <c r="G362" s="379"/>
      <c r="H362" s="300"/>
      <c r="I362" s="171"/>
      <c r="J362" s="300"/>
      <c r="K362" s="300"/>
      <c r="L362" s="300"/>
      <c r="M362" s="300"/>
      <c r="N362" s="384"/>
      <c r="O362" s="300"/>
      <c r="P362" s="300"/>
      <c r="Q362" s="300"/>
      <c r="R362" s="300"/>
      <c r="S362" s="300"/>
      <c r="T362" s="300"/>
      <c r="U362" s="425"/>
      <c r="V362" s="300"/>
      <c r="W362" s="300"/>
      <c r="X362" s="300"/>
      <c r="Y362" s="300"/>
      <c r="Z362" s="300"/>
      <c r="AA362" s="300"/>
      <c r="AB362" s="300"/>
      <c r="AC362" s="300"/>
    </row>
    <row r="363" spans="2:29" ht="14.25" hidden="1">
      <c r="B363" s="278"/>
      <c r="C363" s="278"/>
      <c r="D363" s="278"/>
      <c r="E363" s="278"/>
      <c r="F363" s="278"/>
      <c r="G363" s="379"/>
      <c r="H363" s="300"/>
      <c r="I363" s="171"/>
      <c r="J363" s="300"/>
      <c r="K363" s="300"/>
      <c r="L363" s="300"/>
      <c r="M363" s="300"/>
      <c r="N363" s="384"/>
      <c r="O363" s="300"/>
      <c r="P363" s="300"/>
      <c r="Q363" s="300"/>
      <c r="R363" s="300"/>
      <c r="S363" s="300"/>
      <c r="T363" s="300"/>
      <c r="U363" s="425"/>
      <c r="V363" s="300"/>
      <c r="W363" s="300"/>
      <c r="X363" s="300"/>
      <c r="Y363" s="300"/>
      <c r="Z363" s="300"/>
      <c r="AA363" s="300"/>
      <c r="AB363" s="300"/>
      <c r="AC363" s="300"/>
    </row>
    <row r="364" spans="2:29" ht="14.25" hidden="1">
      <c r="B364" s="278"/>
      <c r="C364" s="278"/>
      <c r="D364" s="278"/>
      <c r="E364" s="278"/>
      <c r="F364" s="278"/>
      <c r="G364" s="379"/>
      <c r="H364" s="300"/>
      <c r="I364" s="171"/>
      <c r="J364" s="300"/>
      <c r="K364" s="300"/>
      <c r="L364" s="300"/>
      <c r="M364" s="300"/>
      <c r="N364" s="384"/>
      <c r="O364" s="300"/>
      <c r="P364" s="300"/>
      <c r="Q364" s="300"/>
      <c r="R364" s="300"/>
      <c r="S364" s="300"/>
      <c r="T364" s="300"/>
      <c r="U364" s="425"/>
      <c r="V364" s="300"/>
      <c r="W364" s="300"/>
      <c r="X364" s="300"/>
      <c r="Y364" s="300"/>
      <c r="Z364" s="300"/>
      <c r="AA364" s="300"/>
      <c r="AB364" s="300"/>
      <c r="AC364" s="300"/>
    </row>
    <row r="365" spans="2:29" ht="14.25" hidden="1">
      <c r="B365" s="278"/>
      <c r="C365" s="278"/>
      <c r="D365" s="278"/>
      <c r="E365" s="278"/>
      <c r="F365" s="278"/>
      <c r="G365" s="379"/>
      <c r="H365" s="300"/>
      <c r="I365" s="171"/>
      <c r="J365" s="300"/>
      <c r="K365" s="300"/>
      <c r="L365" s="300"/>
      <c r="M365" s="300"/>
      <c r="N365" s="384"/>
      <c r="O365" s="300"/>
      <c r="P365" s="300"/>
      <c r="Q365" s="300"/>
      <c r="R365" s="300"/>
      <c r="S365" s="300"/>
      <c r="T365" s="300"/>
      <c r="U365" s="425"/>
      <c r="V365" s="300"/>
      <c r="W365" s="300"/>
      <c r="X365" s="300"/>
      <c r="Y365" s="300"/>
      <c r="Z365" s="300"/>
      <c r="AA365" s="300"/>
      <c r="AB365" s="300"/>
      <c r="AC365" s="300"/>
    </row>
    <row r="366" spans="2:29" ht="14.25" hidden="1">
      <c r="B366" s="278"/>
      <c r="C366" s="278"/>
      <c r="D366" s="278"/>
      <c r="E366" s="278"/>
      <c r="F366" s="278"/>
      <c r="G366" s="379"/>
      <c r="H366" s="300"/>
      <c r="I366" s="171"/>
      <c r="J366" s="300"/>
      <c r="K366" s="300"/>
      <c r="L366" s="300"/>
      <c r="M366" s="300"/>
      <c r="N366" s="384"/>
      <c r="O366" s="300"/>
      <c r="P366" s="300"/>
      <c r="Q366" s="300"/>
      <c r="R366" s="300"/>
      <c r="S366" s="300"/>
      <c r="T366" s="300"/>
      <c r="U366" s="425"/>
      <c r="V366" s="300"/>
      <c r="W366" s="300"/>
      <c r="X366" s="300"/>
      <c r="Y366" s="300"/>
      <c r="Z366" s="300"/>
      <c r="AA366" s="300"/>
      <c r="AB366" s="300"/>
      <c r="AC366" s="300"/>
    </row>
    <row r="367" spans="2:29" ht="14.25" hidden="1">
      <c r="B367" s="278"/>
      <c r="C367" s="278"/>
      <c r="D367" s="278"/>
      <c r="E367" s="278"/>
      <c r="F367" s="278"/>
      <c r="G367" s="379"/>
      <c r="H367" s="300"/>
      <c r="I367" s="171"/>
      <c r="J367" s="300"/>
      <c r="K367" s="300"/>
      <c r="L367" s="300"/>
      <c r="M367" s="300"/>
      <c r="N367" s="384"/>
      <c r="O367" s="300"/>
      <c r="P367" s="300"/>
      <c r="Q367" s="300"/>
      <c r="R367" s="300"/>
      <c r="S367" s="300"/>
      <c r="T367" s="300"/>
      <c r="U367" s="425"/>
      <c r="V367" s="300"/>
      <c r="W367" s="300"/>
      <c r="X367" s="300"/>
      <c r="Y367" s="300"/>
      <c r="Z367" s="300"/>
      <c r="AA367" s="300"/>
      <c r="AB367" s="300"/>
      <c r="AC367" s="300"/>
    </row>
    <row r="368" spans="2:29" ht="14.25" hidden="1">
      <c r="B368" s="278"/>
      <c r="C368" s="278"/>
      <c r="D368" s="278"/>
      <c r="E368" s="278"/>
      <c r="F368" s="278"/>
      <c r="G368" s="379"/>
      <c r="H368" s="300"/>
      <c r="I368" s="171"/>
      <c r="J368" s="300"/>
      <c r="K368" s="300"/>
      <c r="L368" s="300"/>
      <c r="M368" s="300"/>
      <c r="N368" s="384"/>
      <c r="O368" s="300"/>
      <c r="P368" s="300"/>
      <c r="Q368" s="300"/>
      <c r="R368" s="300"/>
      <c r="S368" s="300"/>
      <c r="T368" s="300"/>
      <c r="U368" s="425"/>
      <c r="V368" s="300"/>
      <c r="W368" s="300"/>
      <c r="X368" s="300"/>
      <c r="Y368" s="300"/>
      <c r="Z368" s="300"/>
      <c r="AA368" s="300"/>
      <c r="AB368" s="300"/>
      <c r="AC368" s="300"/>
    </row>
    <row r="384" ht="14.25"/>
    <row r="385" ht="14.25"/>
    <row r="386" ht="14.25"/>
    <row r="387" ht="14.25"/>
    <row r="388" ht="14.25"/>
    <row r="389" ht="14.25"/>
    <row r="393" ht="14.25"/>
    <row r="394" ht="14.25"/>
  </sheetData>
  <sheetProtection/>
  <mergeCells count="30">
    <mergeCell ref="G6:G8"/>
    <mergeCell ref="A3:AB3"/>
    <mergeCell ref="G5:M5"/>
    <mergeCell ref="N5:T5"/>
    <mergeCell ref="U5:AA5"/>
    <mergeCell ref="H6:M6"/>
    <mergeCell ref="O6:T6"/>
    <mergeCell ref="V6:AA6"/>
    <mergeCell ref="A5:A8"/>
    <mergeCell ref="B5:B8"/>
    <mergeCell ref="C5:C8"/>
    <mergeCell ref="D5:D8"/>
    <mergeCell ref="E5:E8"/>
    <mergeCell ref="F5:F8"/>
    <mergeCell ref="H7:H8"/>
    <mergeCell ref="L7:L8"/>
    <mergeCell ref="M7:M8"/>
    <mergeCell ref="N6:N8"/>
    <mergeCell ref="O7:O8"/>
    <mergeCell ref="S7:S8"/>
    <mergeCell ref="I7:K7"/>
    <mergeCell ref="P7:R7"/>
    <mergeCell ref="AC5:AC8"/>
    <mergeCell ref="T7:T8"/>
    <mergeCell ref="U6:U8"/>
    <mergeCell ref="V7:V8"/>
    <mergeCell ref="Z7:Z8"/>
    <mergeCell ref="AA7:AA8"/>
    <mergeCell ref="AB5:AB8"/>
    <mergeCell ref="W7:Y7"/>
  </mergeCells>
  <printOptions horizontalCentered="1"/>
  <pageMargins left="0.7868055555555555" right="0.7868055555555555" top="0.9840277777777777" bottom="0.9840277777777777" header="0.5111111111111111" footer="0.5111111111111111"/>
  <pageSetup firstPageNumber="19" useFirstPageNumber="1" horizontalDpi="600" verticalDpi="600" orientation="landscape" paperSize="8" scale="50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55"/>
  <sheetViews>
    <sheetView zoomScalePageLayoutView="0" workbookViewId="0" topLeftCell="A1">
      <selection activeCell="H5" sqref="H5:H7"/>
    </sheetView>
  </sheetViews>
  <sheetFormatPr defaultColWidth="0" defaultRowHeight="14.25" zeroHeight="1"/>
  <cols>
    <col min="1" max="1" width="44.75390625" style="22" customWidth="1"/>
    <col min="2" max="2" width="6.75390625" style="32" customWidth="1"/>
    <col min="3" max="3" width="5.625" style="32" customWidth="1"/>
    <col min="4" max="4" width="10.25390625" style="32" customWidth="1"/>
    <col min="5" max="5" width="8.75390625" style="32" customWidth="1"/>
    <col min="6" max="6" width="5.75390625" style="32" customWidth="1"/>
    <col min="7" max="7" width="11.875" style="32" customWidth="1"/>
    <col min="8" max="8" width="34.875" style="405" customWidth="1"/>
    <col min="9" max="9" width="7.375" style="32" customWidth="1"/>
    <col min="10" max="10" width="8.375" style="32" customWidth="1"/>
    <col min="11" max="11" width="6.00390625" style="32" customWidth="1"/>
    <col min="12" max="12" width="7.875" style="32" customWidth="1"/>
    <col min="13" max="13" width="6.25390625" style="0" customWidth="1"/>
    <col min="14" max="14" width="6.625" style="0" customWidth="1"/>
    <col min="15" max="15" width="5.875" style="0" customWidth="1"/>
    <col min="16" max="16" width="6.50390625" style="0" customWidth="1"/>
    <col min="17" max="17" width="7.375" style="0" customWidth="1"/>
    <col min="18" max="18" width="8.375" style="32" customWidth="1"/>
    <col min="19" max="19" width="13.75390625" style="22" customWidth="1"/>
    <col min="20" max="20" width="12.125" style="0" hidden="1" customWidth="1"/>
    <col min="21" max="16384" width="9.00390625" style="0" hidden="1" customWidth="1"/>
  </cols>
  <sheetData>
    <row r="1" spans="1:20" ht="14.25">
      <c r="A1" s="792" t="s">
        <v>335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</row>
    <row r="2" spans="1:20" ht="14.25">
      <c r="A2" s="36"/>
      <c r="B2" s="175"/>
      <c r="C2" s="175"/>
      <c r="D2" s="175"/>
      <c r="E2" s="175"/>
      <c r="F2" s="175"/>
      <c r="G2" s="175"/>
      <c r="H2" s="36"/>
      <c r="I2" s="175"/>
      <c r="J2" s="175"/>
      <c r="K2" s="175"/>
      <c r="L2" s="175"/>
      <c r="M2" s="36"/>
      <c r="N2" s="36"/>
      <c r="O2" s="36"/>
      <c r="P2" s="36"/>
      <c r="Q2" s="36"/>
      <c r="R2" s="175"/>
      <c r="S2" s="36"/>
      <c r="T2" s="36"/>
    </row>
    <row r="3" spans="1:20" s="22" customFormat="1" ht="18.75">
      <c r="A3" s="793" t="s">
        <v>1311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</row>
    <row r="4" spans="1:20" ht="14.25">
      <c r="A4" s="39" t="s">
        <v>337</v>
      </c>
      <c r="B4" s="40"/>
      <c r="C4" s="40"/>
      <c r="D4" s="176"/>
      <c r="E4" s="176"/>
      <c r="F4" s="176"/>
      <c r="G4" s="176"/>
      <c r="H4" s="396"/>
      <c r="I4" s="176"/>
      <c r="J4" s="176"/>
      <c r="K4" s="176"/>
      <c r="L4" s="176"/>
      <c r="M4" s="41"/>
      <c r="N4" s="41"/>
      <c r="O4" s="41"/>
      <c r="P4" s="41"/>
      <c r="Q4" s="15" t="s">
        <v>259</v>
      </c>
      <c r="R4" s="416"/>
      <c r="S4" s="39"/>
      <c r="T4" s="41"/>
    </row>
    <row r="5" spans="1:20" s="117" customFormat="1" ht="14.25">
      <c r="A5" s="786" t="s">
        <v>260</v>
      </c>
      <c r="B5" s="800" t="s">
        <v>3</v>
      </c>
      <c r="C5" s="800" t="s">
        <v>338</v>
      </c>
      <c r="D5" s="786" t="s">
        <v>339</v>
      </c>
      <c r="E5" s="786" t="s">
        <v>340</v>
      </c>
      <c r="F5" s="786" t="s">
        <v>341</v>
      </c>
      <c r="G5" s="786" t="s">
        <v>342</v>
      </c>
      <c r="H5" s="791" t="s">
        <v>1062</v>
      </c>
      <c r="I5" s="790" t="s">
        <v>344</v>
      </c>
      <c r="J5" s="790"/>
      <c r="K5" s="790"/>
      <c r="L5" s="790"/>
      <c r="M5" s="790"/>
      <c r="N5" s="790"/>
      <c r="O5" s="794" t="s">
        <v>345</v>
      </c>
      <c r="P5" s="795"/>
      <c r="Q5" s="796"/>
      <c r="R5" s="787" t="s">
        <v>346</v>
      </c>
      <c r="S5" s="786" t="s">
        <v>347</v>
      </c>
      <c r="T5" s="790" t="s">
        <v>199</v>
      </c>
    </row>
    <row r="6" spans="1:20" s="117" customFormat="1" ht="14.25">
      <c r="A6" s="786"/>
      <c r="B6" s="801"/>
      <c r="C6" s="801"/>
      <c r="D6" s="786"/>
      <c r="E6" s="786"/>
      <c r="F6" s="786"/>
      <c r="G6" s="786"/>
      <c r="H6" s="791"/>
      <c r="I6" s="786" t="s">
        <v>263</v>
      </c>
      <c r="J6" s="797" t="s">
        <v>264</v>
      </c>
      <c r="K6" s="798"/>
      <c r="L6" s="799"/>
      <c r="M6" s="786" t="s">
        <v>348</v>
      </c>
      <c r="N6" s="786" t="s">
        <v>349</v>
      </c>
      <c r="O6" s="786" t="s">
        <v>350</v>
      </c>
      <c r="P6" s="786" t="s">
        <v>351</v>
      </c>
      <c r="Q6" s="786" t="s">
        <v>352</v>
      </c>
      <c r="R6" s="788"/>
      <c r="S6" s="786"/>
      <c r="T6" s="790"/>
    </row>
    <row r="7" spans="1:20" s="117" customFormat="1" ht="36" customHeight="1">
      <c r="A7" s="786"/>
      <c r="B7" s="802"/>
      <c r="C7" s="802"/>
      <c r="D7" s="786"/>
      <c r="E7" s="786"/>
      <c r="F7" s="786"/>
      <c r="G7" s="786"/>
      <c r="H7" s="791"/>
      <c r="I7" s="786"/>
      <c r="J7" s="375" t="s">
        <v>1064</v>
      </c>
      <c r="K7" s="375" t="s">
        <v>353</v>
      </c>
      <c r="L7" s="375" t="s">
        <v>354</v>
      </c>
      <c r="M7" s="786"/>
      <c r="N7" s="786"/>
      <c r="O7" s="786"/>
      <c r="P7" s="786"/>
      <c r="Q7" s="786"/>
      <c r="R7" s="789"/>
      <c r="S7" s="786"/>
      <c r="T7" s="790"/>
    </row>
    <row r="8" spans="1:20" ht="14.25">
      <c r="A8" s="19" t="s">
        <v>355</v>
      </c>
      <c r="B8" s="16"/>
      <c r="C8" s="16"/>
      <c r="D8" s="16"/>
      <c r="E8" s="16"/>
      <c r="F8" s="16"/>
      <c r="G8" s="16"/>
      <c r="H8" s="397"/>
      <c r="I8" s="16"/>
      <c r="J8" s="16"/>
      <c r="K8" s="16"/>
      <c r="L8" s="16"/>
      <c r="M8" s="17"/>
      <c r="N8" s="17"/>
      <c r="O8" s="17"/>
      <c r="P8" s="17"/>
      <c r="Q8" s="17"/>
      <c r="R8" s="16"/>
      <c r="S8" s="21"/>
      <c r="T8" s="17"/>
    </row>
    <row r="9" spans="1:20" s="56" customFormat="1" ht="14.25">
      <c r="A9" s="50" t="s">
        <v>1065</v>
      </c>
      <c r="B9" s="51"/>
      <c r="C9" s="51"/>
      <c r="D9" s="51"/>
      <c r="E9" s="51"/>
      <c r="F9" s="51"/>
      <c r="G9" s="51"/>
      <c r="H9" s="356"/>
      <c r="I9" s="51"/>
      <c r="J9" s="51"/>
      <c r="K9" s="51"/>
      <c r="L9" s="51"/>
      <c r="M9" s="59"/>
      <c r="N9" s="59"/>
      <c r="O9" s="59"/>
      <c r="P9" s="59"/>
      <c r="Q9" s="59"/>
      <c r="R9" s="51"/>
      <c r="S9" s="54"/>
      <c r="T9" s="59"/>
    </row>
    <row r="10" spans="1:20" s="56" customFormat="1" ht="22.5">
      <c r="A10" s="52" t="s">
        <v>1066</v>
      </c>
      <c r="B10" s="51"/>
      <c r="C10" s="51"/>
      <c r="D10" s="51"/>
      <c r="E10" s="51"/>
      <c r="F10" s="51"/>
      <c r="G10" s="51"/>
      <c r="H10" s="356"/>
      <c r="I10" s="51"/>
      <c r="J10" s="51"/>
      <c r="K10" s="51"/>
      <c r="L10" s="51"/>
      <c r="M10" s="59"/>
      <c r="N10" s="59"/>
      <c r="O10" s="59"/>
      <c r="P10" s="59"/>
      <c r="Q10" s="59"/>
      <c r="R10" s="51"/>
      <c r="S10" s="54"/>
      <c r="T10" s="59"/>
    </row>
    <row r="11" spans="1:20" s="56" customFormat="1" ht="14.25">
      <c r="A11" s="54" t="s">
        <v>358</v>
      </c>
      <c r="B11" s="51"/>
      <c r="C11" s="51"/>
      <c r="D11" s="51"/>
      <c r="E11" s="51"/>
      <c r="F11" s="51"/>
      <c r="G11" s="51"/>
      <c r="H11" s="356"/>
      <c r="I11" s="51"/>
      <c r="J11" s="51"/>
      <c r="K11" s="51"/>
      <c r="L11" s="51"/>
      <c r="M11" s="59"/>
      <c r="N11" s="59"/>
      <c r="O11" s="59"/>
      <c r="P11" s="59"/>
      <c r="Q11" s="59"/>
      <c r="R11" s="51"/>
      <c r="S11" s="54"/>
      <c r="T11" s="59"/>
    </row>
    <row r="12" spans="1:20" s="56" customFormat="1" ht="14.25">
      <c r="A12" s="21" t="s">
        <v>1312</v>
      </c>
      <c r="B12" s="16"/>
      <c r="C12" s="16"/>
      <c r="D12" s="16"/>
      <c r="E12" s="16"/>
      <c r="F12" s="16"/>
      <c r="G12" s="16"/>
      <c r="H12" s="397"/>
      <c r="I12" s="16"/>
      <c r="J12" s="16"/>
      <c r="K12" s="16"/>
      <c r="L12" s="16"/>
      <c r="M12" s="17"/>
      <c r="N12" s="17"/>
      <c r="O12" s="17"/>
      <c r="P12" s="17"/>
      <c r="Q12" s="17"/>
      <c r="R12" s="16"/>
      <c r="S12" s="21"/>
      <c r="T12" s="17"/>
    </row>
    <row r="13" spans="1:20" s="56" customFormat="1" ht="14.25">
      <c r="A13" s="54" t="s">
        <v>1070</v>
      </c>
      <c r="B13" s="51"/>
      <c r="C13" s="51"/>
      <c r="D13" s="51"/>
      <c r="E13" s="51"/>
      <c r="F13" s="51"/>
      <c r="G13" s="51"/>
      <c r="H13" s="356"/>
      <c r="I13" s="51"/>
      <c r="J13" s="51"/>
      <c r="K13" s="51"/>
      <c r="L13" s="51"/>
      <c r="M13" s="59"/>
      <c r="N13" s="59"/>
      <c r="O13" s="59"/>
      <c r="P13" s="59"/>
      <c r="Q13" s="59"/>
      <c r="R13" s="51"/>
      <c r="S13" s="54"/>
      <c r="T13" s="59"/>
    </row>
    <row r="14" spans="1:20" ht="46.5" customHeight="1">
      <c r="A14" s="153" t="s">
        <v>384</v>
      </c>
      <c r="B14" s="99" t="s">
        <v>64</v>
      </c>
      <c r="C14" s="124" t="s">
        <v>332</v>
      </c>
      <c r="D14" s="99">
        <v>130</v>
      </c>
      <c r="E14" s="102">
        <v>40</v>
      </c>
      <c r="F14" s="99" t="s">
        <v>361</v>
      </c>
      <c r="G14" s="99" t="s">
        <v>1313</v>
      </c>
      <c r="H14" s="106" t="s">
        <v>1314</v>
      </c>
      <c r="I14" s="99">
        <f>D14*700</f>
        <v>91000</v>
      </c>
      <c r="J14" s="99"/>
      <c r="K14" s="99">
        <f>E14*700</f>
        <v>28000</v>
      </c>
      <c r="L14" s="99">
        <f>I14-K14</f>
        <v>63000</v>
      </c>
      <c r="M14" s="102"/>
      <c r="N14" s="102"/>
      <c r="O14" s="102"/>
      <c r="P14" s="102"/>
      <c r="Q14" s="102"/>
      <c r="R14" s="99" t="s">
        <v>364</v>
      </c>
      <c r="S14" s="103" t="s">
        <v>365</v>
      </c>
      <c r="T14" s="102"/>
    </row>
    <row r="15" spans="1:20" s="56" customFormat="1" ht="14.25">
      <c r="A15" s="101" t="s">
        <v>1315</v>
      </c>
      <c r="B15" s="159" t="s">
        <v>406</v>
      </c>
      <c r="C15" s="159"/>
      <c r="D15" s="159"/>
      <c r="E15" s="159"/>
      <c r="F15" s="159"/>
      <c r="G15" s="159"/>
      <c r="H15" s="157"/>
      <c r="I15" s="159"/>
      <c r="J15" s="159"/>
      <c r="K15" s="159"/>
      <c r="L15" s="159"/>
      <c r="M15" s="163"/>
      <c r="N15" s="163"/>
      <c r="O15" s="102"/>
      <c r="P15" s="102"/>
      <c r="Q15" s="102"/>
      <c r="R15" s="99"/>
      <c r="S15" s="103"/>
      <c r="T15" s="102"/>
    </row>
    <row r="16" spans="1:20" s="56" customFormat="1" ht="14.25">
      <c r="A16" s="174"/>
      <c r="B16" s="99"/>
      <c r="C16" s="99"/>
      <c r="D16" s="99"/>
      <c r="E16" s="99"/>
      <c r="F16" s="99"/>
      <c r="G16" s="99"/>
      <c r="H16" s="106"/>
      <c r="I16" s="99"/>
      <c r="J16" s="99"/>
      <c r="K16" s="99"/>
      <c r="L16" s="99"/>
      <c r="M16" s="102"/>
      <c r="N16" s="102"/>
      <c r="O16" s="102"/>
      <c r="P16" s="102"/>
      <c r="Q16" s="102"/>
      <c r="R16" s="99"/>
      <c r="S16" s="103"/>
      <c r="T16" s="102"/>
    </row>
    <row r="17" spans="1:20" s="56" customFormat="1" ht="14.25">
      <c r="A17" s="54" t="s">
        <v>1316</v>
      </c>
      <c r="B17" s="51"/>
      <c r="C17" s="51"/>
      <c r="D17" s="51"/>
      <c r="E17" s="51"/>
      <c r="F17" s="51"/>
      <c r="G17" s="51"/>
      <c r="H17" s="356"/>
      <c r="I17" s="51"/>
      <c r="J17" s="51"/>
      <c r="K17" s="51"/>
      <c r="L17" s="51"/>
      <c r="M17" s="59"/>
      <c r="N17" s="59"/>
      <c r="O17" s="59"/>
      <c r="P17" s="59"/>
      <c r="Q17" s="59"/>
      <c r="R17" s="51"/>
      <c r="S17" s="54"/>
      <c r="T17" s="59"/>
    </row>
    <row r="18" spans="1:20" s="56" customFormat="1" ht="14.25">
      <c r="A18" s="21" t="s">
        <v>1312</v>
      </c>
      <c r="B18" s="16"/>
      <c r="C18" s="16"/>
      <c r="D18" s="16"/>
      <c r="E18" s="16"/>
      <c r="F18" s="16"/>
      <c r="G18" s="16"/>
      <c r="H18" s="397"/>
      <c r="I18" s="16"/>
      <c r="J18" s="16"/>
      <c r="K18" s="16"/>
      <c r="L18" s="16"/>
      <c r="M18" s="17"/>
      <c r="N18" s="17"/>
      <c r="O18" s="17"/>
      <c r="P18" s="17"/>
      <c r="Q18" s="17"/>
      <c r="R18" s="16"/>
      <c r="S18" s="21"/>
      <c r="T18" s="17"/>
    </row>
    <row r="19" spans="1:20" s="56" customFormat="1" ht="14.25">
      <c r="A19" s="54" t="s">
        <v>1317</v>
      </c>
      <c r="B19" s="51"/>
      <c r="C19" s="51"/>
      <c r="D19" s="51"/>
      <c r="E19" s="51"/>
      <c r="F19" s="51"/>
      <c r="G19" s="51"/>
      <c r="H19" s="356"/>
      <c r="I19" s="51"/>
      <c r="J19" s="51"/>
      <c r="K19" s="51"/>
      <c r="L19" s="51"/>
      <c r="M19" s="59"/>
      <c r="N19" s="59"/>
      <c r="O19" s="59"/>
      <c r="P19" s="59"/>
      <c r="Q19" s="59"/>
      <c r="R19" s="51"/>
      <c r="S19" s="54"/>
      <c r="T19" s="59"/>
    </row>
    <row r="20" spans="1:20" s="56" customFormat="1" ht="14.25">
      <c r="A20" s="21"/>
      <c r="B20" s="16"/>
      <c r="C20" s="16"/>
      <c r="D20" s="16"/>
      <c r="E20" s="16"/>
      <c r="F20" s="16"/>
      <c r="G20" s="16"/>
      <c r="H20" s="397"/>
      <c r="I20" s="16"/>
      <c r="J20" s="16"/>
      <c r="K20" s="16"/>
      <c r="L20" s="16"/>
      <c r="M20" s="17"/>
      <c r="N20" s="17"/>
      <c r="O20" s="17"/>
      <c r="P20" s="17"/>
      <c r="Q20" s="17"/>
      <c r="R20" s="16"/>
      <c r="S20" s="21"/>
      <c r="T20" s="17"/>
    </row>
    <row r="21" spans="1:20" s="56" customFormat="1" ht="22.5">
      <c r="A21" s="52" t="s">
        <v>1095</v>
      </c>
      <c r="B21" s="51"/>
      <c r="C21" s="51"/>
      <c r="D21" s="51"/>
      <c r="E21" s="51"/>
      <c r="F21" s="51"/>
      <c r="G21" s="51"/>
      <c r="H21" s="356"/>
      <c r="I21" s="51"/>
      <c r="J21" s="51"/>
      <c r="K21" s="51"/>
      <c r="L21" s="51"/>
      <c r="M21" s="59"/>
      <c r="N21" s="59"/>
      <c r="O21" s="59"/>
      <c r="P21" s="59"/>
      <c r="Q21" s="59"/>
      <c r="R21" s="51"/>
      <c r="S21" s="54"/>
      <c r="T21" s="59"/>
    </row>
    <row r="22" spans="1:22" s="240" customFormat="1" ht="91.5" customHeight="1">
      <c r="A22" s="265" t="s">
        <v>1318</v>
      </c>
      <c r="B22" s="99" t="s">
        <v>22</v>
      </c>
      <c r="C22" s="151" t="s">
        <v>436</v>
      </c>
      <c r="D22" s="99"/>
      <c r="E22" s="102"/>
      <c r="F22" s="102" t="s">
        <v>361</v>
      </c>
      <c r="G22" s="99" t="s">
        <v>1313</v>
      </c>
      <c r="H22" s="263" t="s">
        <v>1319</v>
      </c>
      <c r="I22" s="99">
        <v>96300</v>
      </c>
      <c r="J22" s="414">
        <v>77040</v>
      </c>
      <c r="K22" s="99">
        <v>19260</v>
      </c>
      <c r="L22" s="99"/>
      <c r="M22" s="102"/>
      <c r="N22" s="102"/>
      <c r="O22" s="102"/>
      <c r="P22" s="102"/>
      <c r="Q22" s="102"/>
      <c r="R22" s="417" t="s">
        <v>1320</v>
      </c>
      <c r="S22" s="102" t="s">
        <v>77</v>
      </c>
      <c r="T22" s="102"/>
      <c r="U22" s="409"/>
      <c r="V22" s="264"/>
    </row>
    <row r="23" spans="1:22" s="240" customFormat="1" ht="96" customHeight="1">
      <c r="A23" s="265" t="s">
        <v>1321</v>
      </c>
      <c r="B23" s="99" t="s">
        <v>64</v>
      </c>
      <c r="C23" s="151" t="s">
        <v>436</v>
      </c>
      <c r="D23" s="99"/>
      <c r="E23" s="102"/>
      <c r="F23" s="102" t="s">
        <v>361</v>
      </c>
      <c r="G23" s="99" t="s">
        <v>1313</v>
      </c>
      <c r="H23" s="263" t="s">
        <v>1322</v>
      </c>
      <c r="I23" s="99">
        <v>55500</v>
      </c>
      <c r="J23" s="99">
        <v>44400</v>
      </c>
      <c r="K23" s="99">
        <v>11100</v>
      </c>
      <c r="L23" s="99"/>
      <c r="M23" s="102"/>
      <c r="N23" s="102"/>
      <c r="O23" s="102"/>
      <c r="P23" s="102"/>
      <c r="Q23" s="102"/>
      <c r="R23" s="152" t="s">
        <v>1323</v>
      </c>
      <c r="S23" s="102" t="s">
        <v>77</v>
      </c>
      <c r="T23" s="102"/>
      <c r="U23" s="409"/>
      <c r="V23" s="264"/>
    </row>
    <row r="24" spans="1:22" s="240" customFormat="1" ht="47.25" customHeight="1">
      <c r="A24" s="265" t="s">
        <v>1324</v>
      </c>
      <c r="B24" s="99" t="s">
        <v>108</v>
      </c>
      <c r="C24" s="151" t="s">
        <v>436</v>
      </c>
      <c r="D24" s="99"/>
      <c r="E24" s="102"/>
      <c r="F24" s="102" t="s">
        <v>361</v>
      </c>
      <c r="G24" s="99" t="s">
        <v>1313</v>
      </c>
      <c r="H24" s="263" t="s">
        <v>1325</v>
      </c>
      <c r="I24" s="99">
        <v>35300</v>
      </c>
      <c r="J24" s="99">
        <v>28240</v>
      </c>
      <c r="K24" s="99">
        <v>7060</v>
      </c>
      <c r="L24" s="99"/>
      <c r="M24" s="102"/>
      <c r="N24" s="102"/>
      <c r="O24" s="102"/>
      <c r="P24" s="102"/>
      <c r="Q24" s="102"/>
      <c r="R24" s="152" t="s">
        <v>1326</v>
      </c>
      <c r="S24" s="102" t="s">
        <v>77</v>
      </c>
      <c r="T24" s="102"/>
      <c r="U24" s="409"/>
      <c r="V24" s="264"/>
    </row>
    <row r="25" spans="1:22" s="240" customFormat="1" ht="45" customHeight="1">
      <c r="A25" s="265" t="s">
        <v>1327</v>
      </c>
      <c r="B25" s="99" t="s">
        <v>108</v>
      </c>
      <c r="C25" s="151" t="s">
        <v>436</v>
      </c>
      <c r="D25" s="99"/>
      <c r="E25" s="102"/>
      <c r="F25" s="102" t="s">
        <v>361</v>
      </c>
      <c r="G25" s="99" t="s">
        <v>1313</v>
      </c>
      <c r="H25" s="398" t="s">
        <v>1328</v>
      </c>
      <c r="I25" s="99">
        <v>500</v>
      </c>
      <c r="J25" s="99">
        <v>375</v>
      </c>
      <c r="K25" s="99">
        <v>125</v>
      </c>
      <c r="L25" s="99"/>
      <c r="M25" s="102"/>
      <c r="N25" s="102"/>
      <c r="O25" s="102"/>
      <c r="P25" s="102"/>
      <c r="Q25" s="102"/>
      <c r="R25" s="152" t="s">
        <v>1329</v>
      </c>
      <c r="S25" s="102" t="s">
        <v>77</v>
      </c>
      <c r="T25" s="102"/>
      <c r="U25" s="409"/>
      <c r="V25" s="264"/>
    </row>
    <row r="26" spans="1:22" s="240" customFormat="1" ht="48.75" customHeight="1">
      <c r="A26" s="265" t="s">
        <v>1330</v>
      </c>
      <c r="B26" s="99" t="s">
        <v>88</v>
      </c>
      <c r="C26" s="151" t="s">
        <v>436</v>
      </c>
      <c r="D26" s="99"/>
      <c r="E26" s="102"/>
      <c r="F26" s="102" t="s">
        <v>361</v>
      </c>
      <c r="G26" s="99" t="s">
        <v>1313</v>
      </c>
      <c r="H26" s="106" t="s">
        <v>1331</v>
      </c>
      <c r="I26" s="99">
        <v>80500</v>
      </c>
      <c r="J26" s="99">
        <v>60375</v>
      </c>
      <c r="K26" s="99">
        <v>20125</v>
      </c>
      <c r="L26" s="99"/>
      <c r="M26" s="102"/>
      <c r="N26" s="102"/>
      <c r="O26" s="102"/>
      <c r="P26" s="102"/>
      <c r="Q26" s="102"/>
      <c r="R26" s="99"/>
      <c r="S26" s="102" t="s">
        <v>77</v>
      </c>
      <c r="T26" s="102"/>
      <c r="U26" s="409"/>
      <c r="V26" s="264"/>
    </row>
    <row r="27" spans="1:22" s="240" customFormat="1" ht="48">
      <c r="A27" s="265" t="s">
        <v>1332</v>
      </c>
      <c r="B27" s="99" t="s">
        <v>108</v>
      </c>
      <c r="C27" s="151" t="s">
        <v>436</v>
      </c>
      <c r="D27" s="99"/>
      <c r="E27" s="102"/>
      <c r="F27" s="102" t="s">
        <v>361</v>
      </c>
      <c r="G27" s="99" t="s">
        <v>1313</v>
      </c>
      <c r="H27" s="276" t="s">
        <v>1333</v>
      </c>
      <c r="I27" s="99">
        <v>1260</v>
      </c>
      <c r="J27" s="99">
        <v>945</v>
      </c>
      <c r="K27" s="99">
        <v>315</v>
      </c>
      <c r="L27" s="99"/>
      <c r="M27" s="102"/>
      <c r="N27" s="102"/>
      <c r="O27" s="102"/>
      <c r="P27" s="102"/>
      <c r="Q27" s="102"/>
      <c r="R27" s="152" t="s">
        <v>1334</v>
      </c>
      <c r="S27" s="102" t="s">
        <v>77</v>
      </c>
      <c r="T27" s="102"/>
      <c r="U27" s="409"/>
      <c r="V27" s="264"/>
    </row>
    <row r="28" spans="1:20" s="56" customFormat="1" ht="22.5">
      <c r="A28" s="52" t="s">
        <v>1335</v>
      </c>
      <c r="B28" s="51"/>
      <c r="C28" s="51"/>
      <c r="D28" s="51"/>
      <c r="E28" s="51"/>
      <c r="F28" s="51"/>
      <c r="G28" s="51"/>
      <c r="H28" s="356"/>
      <c r="I28" s="51"/>
      <c r="J28" s="51"/>
      <c r="K28" s="51"/>
      <c r="L28" s="51"/>
      <c r="M28" s="59"/>
      <c r="N28" s="59"/>
      <c r="O28" s="59"/>
      <c r="P28" s="59"/>
      <c r="Q28" s="59"/>
      <c r="R28" s="51"/>
      <c r="S28" s="54"/>
      <c r="T28" s="59"/>
    </row>
    <row r="29" spans="1:20" s="206" customFormat="1" ht="12">
      <c r="A29" s="235" t="s">
        <v>1336</v>
      </c>
      <c r="B29" s="109"/>
      <c r="C29" s="234"/>
      <c r="D29" s="109"/>
      <c r="E29" s="234"/>
      <c r="F29" s="109" t="s">
        <v>361</v>
      </c>
      <c r="G29" s="109" t="s">
        <v>1337</v>
      </c>
      <c r="H29" s="235" t="s">
        <v>1338</v>
      </c>
      <c r="I29" s="109">
        <v>950000</v>
      </c>
      <c r="J29" s="203"/>
      <c r="K29" s="203"/>
      <c r="L29" s="204"/>
      <c r="M29" s="204"/>
      <c r="N29" s="204"/>
      <c r="O29" s="203"/>
      <c r="P29" s="204"/>
      <c r="Q29" s="204"/>
      <c r="R29" s="205"/>
      <c r="S29" s="205"/>
      <c r="T29" s="406"/>
    </row>
    <row r="30" spans="1:20" s="206" customFormat="1" ht="12">
      <c r="A30" s="235" t="s">
        <v>1339</v>
      </c>
      <c r="B30" s="109"/>
      <c r="C30" s="234"/>
      <c r="D30" s="109"/>
      <c r="E30" s="234"/>
      <c r="F30" s="109" t="s">
        <v>361</v>
      </c>
      <c r="G30" s="109" t="s">
        <v>1313</v>
      </c>
      <c r="H30" s="235" t="s">
        <v>1340</v>
      </c>
      <c r="I30" s="109">
        <v>1560000</v>
      </c>
      <c r="J30" s="203"/>
      <c r="K30" s="203"/>
      <c r="L30" s="204"/>
      <c r="M30" s="204"/>
      <c r="N30" s="204"/>
      <c r="O30" s="203"/>
      <c r="P30" s="204"/>
      <c r="Q30" s="204"/>
      <c r="R30" s="205"/>
      <c r="S30" s="205"/>
      <c r="T30" s="406"/>
    </row>
    <row r="31" spans="1:20" s="56" customFormat="1" ht="14.25">
      <c r="A31" s="235" t="s">
        <v>1341</v>
      </c>
      <c r="B31" s="46"/>
      <c r="C31" s="46"/>
      <c r="D31" s="46"/>
      <c r="E31" s="46"/>
      <c r="F31" s="46"/>
      <c r="G31" s="109" t="s">
        <v>1337</v>
      </c>
      <c r="H31" s="235" t="s">
        <v>466</v>
      </c>
      <c r="I31" s="109">
        <v>100000</v>
      </c>
      <c r="J31" s="46"/>
      <c r="K31" s="46"/>
      <c r="L31" s="46"/>
      <c r="M31" s="44"/>
      <c r="N31" s="44"/>
      <c r="O31" s="44"/>
      <c r="P31" s="44"/>
      <c r="Q31" s="44"/>
      <c r="R31" s="46"/>
      <c r="S31" s="47"/>
      <c r="T31" s="44"/>
    </row>
    <row r="32" spans="1:20" s="56" customFormat="1" ht="14.25">
      <c r="A32" s="105" t="s">
        <v>1342</v>
      </c>
      <c r="B32" s="46"/>
      <c r="C32" s="46"/>
      <c r="D32" s="46"/>
      <c r="E32" s="46"/>
      <c r="F32" s="46"/>
      <c r="G32" s="98" t="s">
        <v>1337</v>
      </c>
      <c r="H32" s="105" t="s">
        <v>471</v>
      </c>
      <c r="I32" s="98">
        <v>40000</v>
      </c>
      <c r="J32" s="46"/>
      <c r="K32" s="46"/>
      <c r="L32" s="46"/>
      <c r="M32" s="44"/>
      <c r="N32" s="44"/>
      <c r="O32" s="44"/>
      <c r="P32" s="44"/>
      <c r="Q32" s="44"/>
      <c r="R32" s="46"/>
      <c r="S32" s="47"/>
      <c r="T32" s="44"/>
    </row>
    <row r="33" spans="1:20" s="56" customFormat="1" ht="14.25">
      <c r="A33" s="235" t="s">
        <v>1343</v>
      </c>
      <c r="B33" s="46"/>
      <c r="C33" s="46"/>
      <c r="D33" s="46"/>
      <c r="E33" s="46"/>
      <c r="F33" s="46"/>
      <c r="G33" s="109" t="s">
        <v>1337</v>
      </c>
      <c r="H33" s="235" t="s">
        <v>1344</v>
      </c>
      <c r="I33" s="109">
        <v>330000</v>
      </c>
      <c r="J33" s="46"/>
      <c r="K33" s="46"/>
      <c r="L33" s="46"/>
      <c r="M33" s="44"/>
      <c r="N33" s="44"/>
      <c r="O33" s="44"/>
      <c r="P33" s="44"/>
      <c r="Q33" s="44"/>
      <c r="R33" s="46"/>
      <c r="S33" s="47"/>
      <c r="T33" s="44"/>
    </row>
    <row r="34" spans="1:20" s="56" customFormat="1" ht="14.25">
      <c r="A34" s="235" t="s">
        <v>1345</v>
      </c>
      <c r="B34" s="46"/>
      <c r="C34" s="46"/>
      <c r="D34" s="46"/>
      <c r="E34" s="46"/>
      <c r="F34" s="46"/>
      <c r="G34" s="109" t="s">
        <v>1337</v>
      </c>
      <c r="H34" s="235" t="s">
        <v>1346</v>
      </c>
      <c r="I34" s="109">
        <v>250000</v>
      </c>
      <c r="J34" s="46"/>
      <c r="K34" s="46"/>
      <c r="L34" s="46"/>
      <c r="M34" s="44"/>
      <c r="N34" s="44"/>
      <c r="O34" s="44"/>
      <c r="P34" s="44"/>
      <c r="Q34" s="44"/>
      <c r="R34" s="46"/>
      <c r="S34" s="47"/>
      <c r="T34" s="44"/>
    </row>
    <row r="35" spans="1:38" s="240" customFormat="1" ht="108" customHeight="1">
      <c r="A35" s="245" t="s">
        <v>1347</v>
      </c>
      <c r="B35" s="100" t="s">
        <v>10</v>
      </c>
      <c r="C35" s="260" t="s">
        <v>436</v>
      </c>
      <c r="D35" s="100" t="s">
        <v>746</v>
      </c>
      <c r="E35" s="103"/>
      <c r="F35" s="103" t="s">
        <v>448</v>
      </c>
      <c r="G35" s="100" t="s">
        <v>1313</v>
      </c>
      <c r="H35" s="105" t="s">
        <v>1348</v>
      </c>
      <c r="I35" s="100">
        <v>300000</v>
      </c>
      <c r="J35" s="100">
        <v>75000</v>
      </c>
      <c r="K35" s="100">
        <v>75000</v>
      </c>
      <c r="L35" s="100">
        <v>150000</v>
      </c>
      <c r="M35" s="103"/>
      <c r="N35" s="103"/>
      <c r="O35" s="103"/>
      <c r="P35" s="103"/>
      <c r="Q35" s="103"/>
      <c r="R35" s="100"/>
      <c r="S35" s="103"/>
      <c r="T35" s="103"/>
      <c r="U35" s="410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</row>
    <row r="36" spans="1:38" s="240" customFormat="1" ht="36.75" customHeight="1">
      <c r="A36" s="245" t="s">
        <v>1349</v>
      </c>
      <c r="B36" s="100" t="s">
        <v>1045</v>
      </c>
      <c r="C36" s="260" t="s">
        <v>436</v>
      </c>
      <c r="D36" s="100" t="s">
        <v>746</v>
      </c>
      <c r="E36" s="103"/>
      <c r="F36" s="103" t="s">
        <v>361</v>
      </c>
      <c r="G36" s="100" t="s">
        <v>1350</v>
      </c>
      <c r="H36" s="105" t="s">
        <v>1351</v>
      </c>
      <c r="I36" s="100">
        <v>250000</v>
      </c>
      <c r="J36" s="415">
        <v>75000</v>
      </c>
      <c r="K36" s="100">
        <v>75000</v>
      </c>
      <c r="L36" s="100">
        <v>10000</v>
      </c>
      <c r="M36" s="103"/>
      <c r="N36" s="103"/>
      <c r="O36" s="103"/>
      <c r="P36" s="103"/>
      <c r="Q36" s="103"/>
      <c r="R36" s="100"/>
      <c r="S36" s="103"/>
      <c r="T36" s="103"/>
      <c r="U36" s="410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</row>
    <row r="37" spans="1:20" s="56" customFormat="1" ht="22.5">
      <c r="A37" s="52" t="s">
        <v>1122</v>
      </c>
      <c r="B37" s="51"/>
      <c r="C37" s="51"/>
      <c r="D37" s="51"/>
      <c r="E37" s="51"/>
      <c r="F37" s="51"/>
      <c r="G37" s="51"/>
      <c r="H37" s="356"/>
      <c r="I37" s="51"/>
      <c r="J37" s="51"/>
      <c r="K37" s="51"/>
      <c r="L37" s="51"/>
      <c r="M37" s="59"/>
      <c r="N37" s="59"/>
      <c r="O37" s="59"/>
      <c r="P37" s="59"/>
      <c r="Q37" s="59"/>
      <c r="R37" s="51"/>
      <c r="S37" s="54"/>
      <c r="T37" s="59"/>
    </row>
    <row r="38" spans="1:20" s="56" customFormat="1" ht="25.5">
      <c r="A38" s="47" t="s">
        <v>523</v>
      </c>
      <c r="B38" s="48" t="s">
        <v>1352</v>
      </c>
      <c r="C38" s="48" t="s">
        <v>523</v>
      </c>
      <c r="D38" s="48" t="s">
        <v>523</v>
      </c>
      <c r="E38" s="48" t="s">
        <v>523</v>
      </c>
      <c r="F38" s="48" t="s">
        <v>523</v>
      </c>
      <c r="G38" s="48" t="s">
        <v>523</v>
      </c>
      <c r="H38" s="378" t="s">
        <v>523</v>
      </c>
      <c r="I38" s="48" t="s">
        <v>523</v>
      </c>
      <c r="J38" s="48" t="s">
        <v>523</v>
      </c>
      <c r="K38" s="48" t="s">
        <v>523</v>
      </c>
      <c r="L38" s="48" t="s">
        <v>523</v>
      </c>
      <c r="M38" s="47" t="s">
        <v>523</v>
      </c>
      <c r="N38" s="47" t="s">
        <v>523</v>
      </c>
      <c r="O38" s="47" t="s">
        <v>523</v>
      </c>
      <c r="P38" s="47" t="s">
        <v>523</v>
      </c>
      <c r="Q38" s="47" t="s">
        <v>523</v>
      </c>
      <c r="R38" s="48" t="s">
        <v>523</v>
      </c>
      <c r="S38" s="47" t="s">
        <v>523</v>
      </c>
      <c r="T38" s="47" t="s">
        <v>523</v>
      </c>
    </row>
    <row r="39" spans="1:20" ht="14.25">
      <c r="A39" s="103" t="s">
        <v>1353</v>
      </c>
      <c r="B39" s="218" t="s">
        <v>10</v>
      </c>
      <c r="C39" s="103" t="s">
        <v>436</v>
      </c>
      <c r="D39" s="100" t="s">
        <v>464</v>
      </c>
      <c r="E39" s="218"/>
      <c r="F39" s="103" t="s">
        <v>361</v>
      </c>
      <c r="G39" s="100" t="s">
        <v>1354</v>
      </c>
      <c r="H39" s="219" t="s">
        <v>1355</v>
      </c>
      <c r="I39" s="274">
        <v>7000</v>
      </c>
      <c r="J39" s="274">
        <v>5000</v>
      </c>
      <c r="K39" s="274">
        <v>2000</v>
      </c>
      <c r="L39" s="274"/>
      <c r="M39" s="96"/>
      <c r="N39" s="96"/>
      <c r="O39" s="96"/>
      <c r="P39" s="96"/>
      <c r="Q39" s="96"/>
      <c r="R39" s="99" t="s">
        <v>521</v>
      </c>
      <c r="S39" s="102" t="s">
        <v>522</v>
      </c>
      <c r="T39" s="96"/>
    </row>
    <row r="40" spans="1:20" ht="24">
      <c r="A40" s="103" t="s">
        <v>1356</v>
      </c>
      <c r="B40" s="103" t="s">
        <v>64</v>
      </c>
      <c r="C40" s="103" t="s">
        <v>436</v>
      </c>
      <c r="D40" s="100" t="s">
        <v>464</v>
      </c>
      <c r="E40" s="103" t="s">
        <v>523</v>
      </c>
      <c r="F40" s="103" t="s">
        <v>361</v>
      </c>
      <c r="G40" s="100" t="s">
        <v>1354</v>
      </c>
      <c r="H40" s="106" t="s">
        <v>1357</v>
      </c>
      <c r="I40" s="100">
        <v>41085</v>
      </c>
      <c r="J40" s="100">
        <v>30000</v>
      </c>
      <c r="K40" s="100">
        <v>11085</v>
      </c>
      <c r="L40" s="100" t="s">
        <v>523</v>
      </c>
      <c r="M40" s="103" t="s">
        <v>523</v>
      </c>
      <c r="N40" s="103" t="s">
        <v>523</v>
      </c>
      <c r="O40" s="103" t="s">
        <v>523</v>
      </c>
      <c r="P40" s="103" t="s">
        <v>523</v>
      </c>
      <c r="Q40" s="103" t="s">
        <v>523</v>
      </c>
      <c r="R40" s="99" t="s">
        <v>521</v>
      </c>
      <c r="S40" s="102" t="s">
        <v>522</v>
      </c>
      <c r="T40" s="103" t="s">
        <v>523</v>
      </c>
    </row>
    <row r="41" spans="1:20" ht="14.25">
      <c r="A41" s="103" t="s">
        <v>1358</v>
      </c>
      <c r="B41" s="218" t="s">
        <v>231</v>
      </c>
      <c r="C41" s="103" t="s">
        <v>436</v>
      </c>
      <c r="D41" s="100" t="s">
        <v>464</v>
      </c>
      <c r="E41" s="218"/>
      <c r="F41" s="103" t="s">
        <v>361</v>
      </c>
      <c r="G41" s="100" t="s">
        <v>1354</v>
      </c>
      <c r="H41" s="216" t="s">
        <v>1359</v>
      </c>
      <c r="I41" s="274">
        <v>18000</v>
      </c>
      <c r="J41" s="274">
        <v>12000</v>
      </c>
      <c r="K41" s="274">
        <v>6000</v>
      </c>
      <c r="L41" s="274"/>
      <c r="M41" s="96"/>
      <c r="N41" s="96"/>
      <c r="O41" s="96"/>
      <c r="P41" s="96"/>
      <c r="Q41" s="96"/>
      <c r="R41" s="99" t="s">
        <v>521</v>
      </c>
      <c r="S41" s="102" t="s">
        <v>522</v>
      </c>
      <c r="T41" s="96"/>
    </row>
    <row r="42" spans="1:20" s="56" customFormat="1" ht="14.25">
      <c r="A42" s="47" t="s">
        <v>1360</v>
      </c>
      <c r="B42" s="48"/>
      <c r="C42" s="48"/>
      <c r="D42" s="48"/>
      <c r="E42" s="48"/>
      <c r="F42" s="48"/>
      <c r="G42" s="48"/>
      <c r="H42" s="378"/>
      <c r="I42" s="48"/>
      <c r="J42" s="48"/>
      <c r="K42" s="48"/>
      <c r="L42" s="48"/>
      <c r="M42" s="47"/>
      <c r="N42" s="47"/>
      <c r="O42" s="47"/>
      <c r="P42" s="47"/>
      <c r="Q42" s="47"/>
      <c r="R42" s="48"/>
      <c r="S42" s="47"/>
      <c r="T42" s="47"/>
    </row>
    <row r="43" spans="1:20" s="56" customFormat="1" ht="14.25">
      <c r="A43" s="50" t="s">
        <v>1361</v>
      </c>
      <c r="B43" s="51"/>
      <c r="C43" s="51"/>
      <c r="D43" s="51"/>
      <c r="E43" s="51"/>
      <c r="F43" s="51"/>
      <c r="G43" s="51"/>
      <c r="H43" s="356"/>
      <c r="I43" s="51"/>
      <c r="J43" s="51"/>
      <c r="K43" s="51"/>
      <c r="L43" s="51"/>
      <c r="M43" s="59"/>
      <c r="N43" s="59"/>
      <c r="O43" s="59"/>
      <c r="P43" s="59"/>
      <c r="Q43" s="59"/>
      <c r="R43" s="51"/>
      <c r="S43" s="54"/>
      <c r="T43" s="59"/>
    </row>
    <row r="44" spans="1:20" s="56" customFormat="1" ht="22.5">
      <c r="A44" s="57" t="s">
        <v>1133</v>
      </c>
      <c r="B44" s="177"/>
      <c r="C44" s="177"/>
      <c r="D44" s="177"/>
      <c r="E44" s="177"/>
      <c r="F44" s="177"/>
      <c r="G44" s="58"/>
      <c r="H44" s="399"/>
      <c r="I44" s="97"/>
      <c r="J44" s="97"/>
      <c r="K44" s="97"/>
      <c r="L44" s="97"/>
      <c r="M44" s="60"/>
      <c r="N44" s="60"/>
      <c r="O44" s="60"/>
      <c r="P44" s="60"/>
      <c r="Q44" s="60"/>
      <c r="R44" s="97"/>
      <c r="S44" s="202"/>
      <c r="T44" s="60"/>
    </row>
    <row r="45" spans="1:21" s="240" customFormat="1" ht="66" customHeight="1">
      <c r="A45" s="112" t="s">
        <v>1362</v>
      </c>
      <c r="B45" s="218" t="s">
        <v>543</v>
      </c>
      <c r="C45" s="218" t="s">
        <v>436</v>
      </c>
      <c r="D45" s="150" t="s">
        <v>901</v>
      </c>
      <c r="E45" s="218">
        <v>0.8</v>
      </c>
      <c r="F45" s="218" t="s">
        <v>387</v>
      </c>
      <c r="G45" s="125" t="s">
        <v>1313</v>
      </c>
      <c r="H45" s="360" t="s">
        <v>1363</v>
      </c>
      <c r="I45" s="382">
        <v>400</v>
      </c>
      <c r="J45" s="382">
        <v>400</v>
      </c>
      <c r="K45" s="382"/>
      <c r="L45" s="382"/>
      <c r="M45" s="244"/>
      <c r="N45" s="244"/>
      <c r="O45" s="244"/>
      <c r="P45" s="244"/>
      <c r="Q45" s="244"/>
      <c r="R45" s="382" t="s">
        <v>545</v>
      </c>
      <c r="S45" s="244"/>
      <c r="T45" s="244"/>
      <c r="U45" s="411"/>
    </row>
    <row r="46" spans="1:21" s="240" customFormat="1" ht="28.5" customHeight="1">
      <c r="A46" s="103" t="s">
        <v>1364</v>
      </c>
      <c r="B46" s="99" t="s">
        <v>543</v>
      </c>
      <c r="C46" s="99" t="s">
        <v>436</v>
      </c>
      <c r="D46" s="100" t="s">
        <v>746</v>
      </c>
      <c r="E46" s="102">
        <v>0.3</v>
      </c>
      <c r="F46" s="102" t="s">
        <v>387</v>
      </c>
      <c r="G46" s="125" t="s">
        <v>1313</v>
      </c>
      <c r="H46" s="400" t="s">
        <v>1365</v>
      </c>
      <c r="I46" s="382">
        <v>300</v>
      </c>
      <c r="J46" s="382">
        <v>300</v>
      </c>
      <c r="K46" s="382"/>
      <c r="L46" s="382"/>
      <c r="M46" s="244"/>
      <c r="N46" s="244"/>
      <c r="O46" s="244"/>
      <c r="P46" s="244"/>
      <c r="Q46" s="244"/>
      <c r="R46" s="382" t="s">
        <v>1366</v>
      </c>
      <c r="S46" s="244"/>
      <c r="T46" s="244"/>
      <c r="U46" s="411"/>
    </row>
    <row r="47" spans="1:21" s="257" customFormat="1" ht="88.5" customHeight="1">
      <c r="A47" s="215" t="s">
        <v>1367</v>
      </c>
      <c r="B47" s="255" t="s">
        <v>543</v>
      </c>
      <c r="C47" s="255" t="s">
        <v>436</v>
      </c>
      <c r="D47" s="98" t="s">
        <v>407</v>
      </c>
      <c r="E47" s="98" t="s">
        <v>407</v>
      </c>
      <c r="F47" s="152" t="s">
        <v>361</v>
      </c>
      <c r="G47" s="180" t="s">
        <v>1313</v>
      </c>
      <c r="H47" s="360" t="s">
        <v>1368</v>
      </c>
      <c r="I47" s="100">
        <v>3000</v>
      </c>
      <c r="J47" s="100">
        <v>3000</v>
      </c>
      <c r="K47" s="100">
        <v>0</v>
      </c>
      <c r="L47" s="100">
        <v>0</v>
      </c>
      <c r="M47" s="256">
        <v>0</v>
      </c>
      <c r="N47" s="256">
        <v>0</v>
      </c>
      <c r="O47" s="256">
        <v>1500</v>
      </c>
      <c r="P47" s="256">
        <v>800</v>
      </c>
      <c r="Q47" s="256">
        <v>0</v>
      </c>
      <c r="R47" s="100" t="s">
        <v>1369</v>
      </c>
      <c r="S47" s="256" t="s">
        <v>53</v>
      </c>
      <c r="T47" s="103"/>
      <c r="U47" s="412"/>
    </row>
    <row r="48" spans="1:21" s="257" customFormat="1" ht="81.75" customHeight="1">
      <c r="A48" s="215" t="s">
        <v>1370</v>
      </c>
      <c r="B48" s="255" t="s">
        <v>10</v>
      </c>
      <c r="C48" s="255" t="s">
        <v>436</v>
      </c>
      <c r="D48" s="150" t="s">
        <v>407</v>
      </c>
      <c r="E48" s="255" t="s">
        <v>407</v>
      </c>
      <c r="F48" s="255" t="s">
        <v>361</v>
      </c>
      <c r="G48" s="180" t="s">
        <v>1313</v>
      </c>
      <c r="H48" s="360" t="s">
        <v>1371</v>
      </c>
      <c r="I48" s="100">
        <v>2200</v>
      </c>
      <c r="J48" s="100">
        <v>2200</v>
      </c>
      <c r="K48" s="100">
        <v>0</v>
      </c>
      <c r="L48" s="100">
        <v>0</v>
      </c>
      <c r="M48" s="256">
        <v>0</v>
      </c>
      <c r="N48" s="256">
        <v>0</v>
      </c>
      <c r="O48" s="256">
        <v>1400</v>
      </c>
      <c r="P48" s="256">
        <v>700</v>
      </c>
      <c r="Q48" s="256">
        <v>0</v>
      </c>
      <c r="R48" s="100" t="s">
        <v>1369</v>
      </c>
      <c r="S48" s="256" t="s">
        <v>53</v>
      </c>
      <c r="T48" s="103"/>
      <c r="U48" s="412"/>
    </row>
    <row r="49" spans="1:21" s="257" customFormat="1" ht="33.75" customHeight="1">
      <c r="A49" s="112" t="s">
        <v>559</v>
      </c>
      <c r="B49" s="218" t="s">
        <v>543</v>
      </c>
      <c r="C49" s="218" t="s">
        <v>436</v>
      </c>
      <c r="D49" s="407" t="s">
        <v>1372</v>
      </c>
      <c r="E49" s="218"/>
      <c r="F49" s="218" t="s">
        <v>361</v>
      </c>
      <c r="G49" s="125" t="s">
        <v>1313</v>
      </c>
      <c r="H49" s="360" t="s">
        <v>1373</v>
      </c>
      <c r="I49" s="382">
        <v>1600</v>
      </c>
      <c r="J49" s="382">
        <v>1600</v>
      </c>
      <c r="K49" s="382"/>
      <c r="L49" s="382"/>
      <c r="M49" s="244"/>
      <c r="N49" s="244"/>
      <c r="O49" s="244"/>
      <c r="P49" s="244"/>
      <c r="Q49" s="244"/>
      <c r="R49" s="382" t="s">
        <v>1374</v>
      </c>
      <c r="S49" s="103" t="s">
        <v>1108</v>
      </c>
      <c r="T49" s="244"/>
      <c r="U49" s="412"/>
    </row>
    <row r="50" spans="1:21" s="257" customFormat="1" ht="84" customHeight="1">
      <c r="A50" s="112" t="s">
        <v>561</v>
      </c>
      <c r="B50" s="218" t="s">
        <v>543</v>
      </c>
      <c r="C50" s="218" t="s">
        <v>436</v>
      </c>
      <c r="D50" s="407" t="s">
        <v>1372</v>
      </c>
      <c r="E50" s="218"/>
      <c r="F50" s="218" t="s">
        <v>361</v>
      </c>
      <c r="G50" s="125" t="s">
        <v>1313</v>
      </c>
      <c r="H50" s="360" t="s">
        <v>1375</v>
      </c>
      <c r="I50" s="382">
        <v>16000</v>
      </c>
      <c r="J50" s="382">
        <v>16000</v>
      </c>
      <c r="K50" s="382"/>
      <c r="L50" s="382"/>
      <c r="M50" s="244"/>
      <c r="N50" s="244"/>
      <c r="O50" s="244"/>
      <c r="P50" s="244"/>
      <c r="Q50" s="244"/>
      <c r="R50" s="382" t="s">
        <v>1376</v>
      </c>
      <c r="S50" s="103" t="s">
        <v>1108</v>
      </c>
      <c r="T50" s="244"/>
      <c r="U50" s="412"/>
    </row>
    <row r="51" spans="1:21" s="257" customFormat="1" ht="79.5" customHeight="1">
      <c r="A51" s="112" t="s">
        <v>564</v>
      </c>
      <c r="B51" s="218"/>
      <c r="C51" s="218" t="s">
        <v>436</v>
      </c>
      <c r="D51" s="407" t="s">
        <v>1372</v>
      </c>
      <c r="E51" s="218"/>
      <c r="F51" s="218" t="s">
        <v>361</v>
      </c>
      <c r="G51" s="125" t="s">
        <v>1313</v>
      </c>
      <c r="H51" s="360" t="s">
        <v>1377</v>
      </c>
      <c r="I51" s="382">
        <v>20000</v>
      </c>
      <c r="J51" s="382">
        <v>20000</v>
      </c>
      <c r="K51" s="382"/>
      <c r="L51" s="382"/>
      <c r="M51" s="244"/>
      <c r="N51" s="244"/>
      <c r="O51" s="244"/>
      <c r="P51" s="244"/>
      <c r="Q51" s="244"/>
      <c r="R51" s="382" t="s">
        <v>1378</v>
      </c>
      <c r="S51" s="103" t="s">
        <v>1108</v>
      </c>
      <c r="T51" s="244"/>
      <c r="U51" s="412"/>
    </row>
    <row r="52" spans="1:21" s="257" customFormat="1" ht="81.75" customHeight="1">
      <c r="A52" s="215" t="s">
        <v>1379</v>
      </c>
      <c r="B52" s="255" t="s">
        <v>543</v>
      </c>
      <c r="C52" s="255" t="s">
        <v>332</v>
      </c>
      <c r="D52" s="150" t="s">
        <v>1372</v>
      </c>
      <c r="E52" s="255"/>
      <c r="F52" s="255" t="s">
        <v>361</v>
      </c>
      <c r="G52" s="180" t="s">
        <v>1313</v>
      </c>
      <c r="H52" s="360" t="s">
        <v>1380</v>
      </c>
      <c r="I52" s="382">
        <v>35000</v>
      </c>
      <c r="J52" s="382"/>
      <c r="K52" s="382">
        <v>30000</v>
      </c>
      <c r="L52" s="382">
        <v>5000</v>
      </c>
      <c r="M52" s="244"/>
      <c r="N52" s="244"/>
      <c r="O52" s="244"/>
      <c r="P52" s="244"/>
      <c r="Q52" s="244"/>
      <c r="R52" s="382" t="s">
        <v>572</v>
      </c>
      <c r="S52" s="244"/>
      <c r="T52" s="244"/>
      <c r="U52" s="412"/>
    </row>
    <row r="53" spans="1:21" s="240" customFormat="1" ht="12.75">
      <c r="A53" s="215" t="s">
        <v>1381</v>
      </c>
      <c r="B53" s="255" t="s">
        <v>543</v>
      </c>
      <c r="C53" s="255" t="s">
        <v>436</v>
      </c>
      <c r="D53" s="150" t="s">
        <v>1372</v>
      </c>
      <c r="E53" s="255"/>
      <c r="F53" s="255" t="s">
        <v>361</v>
      </c>
      <c r="G53" s="180" t="s">
        <v>1313</v>
      </c>
      <c r="H53" s="360" t="s">
        <v>1382</v>
      </c>
      <c r="I53" s="382">
        <v>30000</v>
      </c>
      <c r="J53" s="382">
        <v>20000</v>
      </c>
      <c r="K53" s="382">
        <v>7000</v>
      </c>
      <c r="L53" s="382">
        <v>3000</v>
      </c>
      <c r="M53" s="244"/>
      <c r="N53" s="244"/>
      <c r="O53" s="244"/>
      <c r="P53" s="244"/>
      <c r="Q53" s="244"/>
      <c r="R53" s="382" t="s">
        <v>1383</v>
      </c>
      <c r="S53" s="244"/>
      <c r="T53" s="244"/>
      <c r="U53" s="411"/>
    </row>
    <row r="54" spans="1:21" s="240" customFormat="1" ht="36" customHeight="1">
      <c r="A54" s="215" t="s">
        <v>573</v>
      </c>
      <c r="B54" s="255" t="s">
        <v>543</v>
      </c>
      <c r="C54" s="255" t="s">
        <v>332</v>
      </c>
      <c r="D54" s="150" t="s">
        <v>1372</v>
      </c>
      <c r="E54" s="255"/>
      <c r="F54" s="255" t="s">
        <v>372</v>
      </c>
      <c r="G54" s="180" t="s">
        <v>1313</v>
      </c>
      <c r="H54" s="360" t="s">
        <v>1384</v>
      </c>
      <c r="I54" s="382">
        <v>44000</v>
      </c>
      <c r="J54" s="382"/>
      <c r="K54" s="382">
        <v>40000</v>
      </c>
      <c r="L54" s="382">
        <v>4000</v>
      </c>
      <c r="M54" s="244"/>
      <c r="N54" s="244"/>
      <c r="O54" s="244">
        <v>14000</v>
      </c>
      <c r="P54" s="244">
        <v>10500</v>
      </c>
      <c r="Q54" s="244">
        <v>17500</v>
      </c>
      <c r="R54" s="382" t="s">
        <v>575</v>
      </c>
      <c r="S54" s="244"/>
      <c r="T54" s="244"/>
      <c r="U54" s="411"/>
    </row>
    <row r="55" spans="1:21" s="240" customFormat="1" ht="36.75" customHeight="1">
      <c r="A55" s="215" t="s">
        <v>576</v>
      </c>
      <c r="B55" s="215" t="s">
        <v>543</v>
      </c>
      <c r="C55" s="215" t="s">
        <v>332</v>
      </c>
      <c r="D55" s="231" t="s">
        <v>1372</v>
      </c>
      <c r="E55" s="215"/>
      <c r="F55" s="215" t="s">
        <v>361</v>
      </c>
      <c r="G55" s="231" t="s">
        <v>1313</v>
      </c>
      <c r="H55" s="215" t="s">
        <v>577</v>
      </c>
      <c r="I55" s="231">
        <v>2500</v>
      </c>
      <c r="J55" s="231"/>
      <c r="K55" s="231">
        <v>2000</v>
      </c>
      <c r="L55" s="231">
        <v>500</v>
      </c>
      <c r="M55" s="215"/>
      <c r="N55" s="215"/>
      <c r="O55" s="215">
        <v>100</v>
      </c>
      <c r="P55" s="215">
        <v>80</v>
      </c>
      <c r="Q55" s="215">
        <v>800</v>
      </c>
      <c r="R55" s="231" t="s">
        <v>578</v>
      </c>
      <c r="S55" s="215"/>
      <c r="T55" s="244"/>
      <c r="U55" s="411"/>
    </row>
    <row r="56" spans="1:21" s="240" customFormat="1" ht="42" customHeight="1">
      <c r="A56" s="215" t="s">
        <v>1385</v>
      </c>
      <c r="B56" s="215" t="s">
        <v>543</v>
      </c>
      <c r="C56" s="215" t="s">
        <v>332</v>
      </c>
      <c r="D56" s="231" t="s">
        <v>1372</v>
      </c>
      <c r="E56" s="215"/>
      <c r="F56" s="215" t="s">
        <v>387</v>
      </c>
      <c r="G56" s="231" t="s">
        <v>1313</v>
      </c>
      <c r="H56" s="215" t="s">
        <v>1386</v>
      </c>
      <c r="I56" s="231">
        <v>750</v>
      </c>
      <c r="J56" s="231"/>
      <c r="K56" s="231">
        <v>500</v>
      </c>
      <c r="L56" s="231">
        <v>250</v>
      </c>
      <c r="M56" s="215"/>
      <c r="N56" s="215"/>
      <c r="O56" s="215">
        <v>750</v>
      </c>
      <c r="P56" s="215">
        <v>600</v>
      </c>
      <c r="Q56" s="215">
        <v>1000</v>
      </c>
      <c r="R56" s="231" t="s">
        <v>1387</v>
      </c>
      <c r="S56" s="215"/>
      <c r="T56" s="244"/>
      <c r="U56" s="411"/>
    </row>
    <row r="57" spans="1:21" s="240" customFormat="1" ht="30" customHeight="1">
      <c r="A57" s="215" t="s">
        <v>580</v>
      </c>
      <c r="B57" s="215" t="s">
        <v>581</v>
      </c>
      <c r="C57" s="215" t="s">
        <v>332</v>
      </c>
      <c r="D57" s="231" t="s">
        <v>1372</v>
      </c>
      <c r="E57" s="215"/>
      <c r="F57" s="215" t="s">
        <v>361</v>
      </c>
      <c r="G57" s="231" t="s">
        <v>1313</v>
      </c>
      <c r="H57" s="215" t="s">
        <v>1388</v>
      </c>
      <c r="I57" s="231">
        <v>15000</v>
      </c>
      <c r="J57" s="231"/>
      <c r="K57" s="231">
        <v>12000</v>
      </c>
      <c r="L57" s="231">
        <v>3000</v>
      </c>
      <c r="M57" s="215"/>
      <c r="N57" s="215"/>
      <c r="O57" s="215">
        <v>5000</v>
      </c>
      <c r="P57" s="215">
        <v>4000</v>
      </c>
      <c r="Q57" s="215">
        <v>20000</v>
      </c>
      <c r="R57" s="231" t="s">
        <v>583</v>
      </c>
      <c r="S57" s="215"/>
      <c r="T57" s="244"/>
      <c r="U57" s="411"/>
    </row>
    <row r="58" spans="1:20" s="56" customFormat="1" ht="22.5">
      <c r="A58" s="57" t="s">
        <v>1389</v>
      </c>
      <c r="B58" s="177"/>
      <c r="C58" s="177"/>
      <c r="D58" s="177"/>
      <c r="E58" s="177"/>
      <c r="F58" s="177"/>
      <c r="G58" s="58"/>
      <c r="H58" s="399"/>
      <c r="I58" s="97"/>
      <c r="J58" s="97"/>
      <c r="K58" s="97"/>
      <c r="L58" s="97"/>
      <c r="M58" s="60"/>
      <c r="N58" s="60"/>
      <c r="O58" s="60"/>
      <c r="P58" s="60"/>
      <c r="Q58" s="60"/>
      <c r="R58" s="97"/>
      <c r="S58" s="214"/>
      <c r="T58" s="172"/>
    </row>
    <row r="59" spans="1:21" s="240" customFormat="1" ht="24">
      <c r="A59" s="112" t="s">
        <v>1390</v>
      </c>
      <c r="B59" s="218" t="s">
        <v>435</v>
      </c>
      <c r="C59" s="218" t="s">
        <v>360</v>
      </c>
      <c r="D59" s="149"/>
      <c r="E59" s="218" t="s">
        <v>464</v>
      </c>
      <c r="F59" s="218" t="s">
        <v>361</v>
      </c>
      <c r="G59" s="231" t="s">
        <v>1313</v>
      </c>
      <c r="H59" s="215" t="s">
        <v>1391</v>
      </c>
      <c r="I59" s="231">
        <v>7000</v>
      </c>
      <c r="J59" s="231">
        <v>4000</v>
      </c>
      <c r="K59" s="231"/>
      <c r="L59" s="231">
        <v>3000</v>
      </c>
      <c r="M59" s="215"/>
      <c r="N59" s="215"/>
      <c r="O59" s="215"/>
      <c r="P59" s="215"/>
      <c r="Q59" s="215"/>
      <c r="R59" s="231">
        <v>362000</v>
      </c>
      <c r="S59" s="215" t="s">
        <v>606</v>
      </c>
      <c r="T59" s="252"/>
      <c r="U59" s="411"/>
    </row>
    <row r="60" spans="1:21" s="240" customFormat="1" ht="14.25">
      <c r="A60" s="112" t="s">
        <v>1392</v>
      </c>
      <c r="B60" s="218" t="s">
        <v>435</v>
      </c>
      <c r="C60" s="218" t="s">
        <v>360</v>
      </c>
      <c r="D60" s="149"/>
      <c r="E60" s="218" t="s">
        <v>464</v>
      </c>
      <c r="F60" s="218" t="s">
        <v>361</v>
      </c>
      <c r="G60" s="231" t="s">
        <v>1313</v>
      </c>
      <c r="H60" s="215" t="s">
        <v>1393</v>
      </c>
      <c r="I60" s="231">
        <v>7000</v>
      </c>
      <c r="J60" s="231">
        <v>3000</v>
      </c>
      <c r="K60" s="231"/>
      <c r="L60" s="231">
        <v>4000</v>
      </c>
      <c r="M60" s="215"/>
      <c r="N60" s="215"/>
      <c r="O60" s="215"/>
      <c r="P60" s="215"/>
      <c r="Q60" s="215"/>
      <c r="R60" s="231">
        <v>362000</v>
      </c>
      <c r="S60" s="215" t="s">
        <v>606</v>
      </c>
      <c r="T60" s="252"/>
      <c r="U60" s="411"/>
    </row>
    <row r="61" spans="1:21" s="240" customFormat="1" ht="24">
      <c r="A61" s="112" t="s">
        <v>1394</v>
      </c>
      <c r="B61" s="218" t="s">
        <v>435</v>
      </c>
      <c r="C61" s="218" t="s">
        <v>360</v>
      </c>
      <c r="D61" s="149"/>
      <c r="E61" s="218" t="s">
        <v>464</v>
      </c>
      <c r="F61" s="218" t="s">
        <v>387</v>
      </c>
      <c r="G61" s="231" t="s">
        <v>1313</v>
      </c>
      <c r="H61" s="215" t="s">
        <v>1395</v>
      </c>
      <c r="I61" s="231">
        <v>4000</v>
      </c>
      <c r="J61" s="231">
        <v>2500</v>
      </c>
      <c r="K61" s="231"/>
      <c r="L61" s="231">
        <v>1500</v>
      </c>
      <c r="M61" s="215"/>
      <c r="N61" s="215"/>
      <c r="O61" s="215"/>
      <c r="P61" s="215"/>
      <c r="Q61" s="215"/>
      <c r="R61" s="231">
        <v>362000</v>
      </c>
      <c r="S61" s="215" t="s">
        <v>606</v>
      </c>
      <c r="T61" s="252"/>
      <c r="U61" s="411"/>
    </row>
    <row r="62" spans="1:21" s="240" customFormat="1" ht="14.25">
      <c r="A62" s="112" t="s">
        <v>1396</v>
      </c>
      <c r="B62" s="218" t="s">
        <v>435</v>
      </c>
      <c r="C62" s="218" t="s">
        <v>360</v>
      </c>
      <c r="D62" s="149"/>
      <c r="E62" s="218" t="s">
        <v>464</v>
      </c>
      <c r="F62" s="218" t="s">
        <v>361</v>
      </c>
      <c r="G62" s="231" t="s">
        <v>1313</v>
      </c>
      <c r="H62" s="215" t="s">
        <v>1397</v>
      </c>
      <c r="I62" s="231">
        <v>4000</v>
      </c>
      <c r="J62" s="231">
        <v>2000</v>
      </c>
      <c r="K62" s="231"/>
      <c r="L62" s="231">
        <v>2000</v>
      </c>
      <c r="M62" s="215"/>
      <c r="N62" s="215"/>
      <c r="O62" s="215"/>
      <c r="P62" s="215"/>
      <c r="Q62" s="215"/>
      <c r="R62" s="231">
        <v>362000</v>
      </c>
      <c r="S62" s="215" t="s">
        <v>606</v>
      </c>
      <c r="T62" s="252"/>
      <c r="U62" s="411"/>
    </row>
    <row r="63" spans="1:21" s="240" customFormat="1" ht="14.25">
      <c r="A63" s="112" t="s">
        <v>1398</v>
      </c>
      <c r="B63" s="218" t="s">
        <v>435</v>
      </c>
      <c r="C63" s="218" t="s">
        <v>360</v>
      </c>
      <c r="D63" s="149"/>
      <c r="E63" s="218" t="s">
        <v>464</v>
      </c>
      <c r="F63" s="218" t="s">
        <v>361</v>
      </c>
      <c r="G63" s="231" t="s">
        <v>1313</v>
      </c>
      <c r="H63" s="215" t="s">
        <v>1399</v>
      </c>
      <c r="I63" s="231">
        <v>5000</v>
      </c>
      <c r="J63" s="231">
        <v>2000</v>
      </c>
      <c r="K63" s="231"/>
      <c r="L63" s="231">
        <v>3000</v>
      </c>
      <c r="M63" s="215"/>
      <c r="N63" s="215"/>
      <c r="O63" s="215"/>
      <c r="P63" s="215"/>
      <c r="Q63" s="215"/>
      <c r="R63" s="231">
        <v>362000</v>
      </c>
      <c r="S63" s="215" t="s">
        <v>606</v>
      </c>
      <c r="T63" s="252"/>
      <c r="U63" s="411"/>
    </row>
    <row r="64" spans="1:21" s="240" customFormat="1" ht="14.25">
      <c r="A64" s="112" t="s">
        <v>1400</v>
      </c>
      <c r="B64" s="218" t="s">
        <v>435</v>
      </c>
      <c r="C64" s="218" t="s">
        <v>360</v>
      </c>
      <c r="D64" s="149"/>
      <c r="E64" s="218" t="s">
        <v>464</v>
      </c>
      <c r="F64" s="218" t="s">
        <v>361</v>
      </c>
      <c r="G64" s="231" t="s">
        <v>1313</v>
      </c>
      <c r="H64" s="215" t="s">
        <v>1401</v>
      </c>
      <c r="I64" s="231">
        <v>20000</v>
      </c>
      <c r="J64" s="231">
        <v>10000</v>
      </c>
      <c r="K64" s="231"/>
      <c r="L64" s="231">
        <v>10000</v>
      </c>
      <c r="M64" s="215"/>
      <c r="N64" s="215"/>
      <c r="O64" s="215"/>
      <c r="P64" s="215"/>
      <c r="Q64" s="215"/>
      <c r="R64" s="231">
        <v>362000</v>
      </c>
      <c r="S64" s="215" t="s">
        <v>1402</v>
      </c>
      <c r="T64" s="252"/>
      <c r="U64" s="411"/>
    </row>
    <row r="65" spans="1:20" s="56" customFormat="1" ht="22.5">
      <c r="A65" s="57" t="s">
        <v>1403</v>
      </c>
      <c r="B65" s="177"/>
      <c r="C65" s="177"/>
      <c r="D65" s="177"/>
      <c r="E65" s="177"/>
      <c r="F65" s="177"/>
      <c r="G65" s="58"/>
      <c r="H65" s="399"/>
      <c r="I65" s="97"/>
      <c r="J65" s="97"/>
      <c r="K65" s="97"/>
      <c r="L65" s="97"/>
      <c r="M65" s="60"/>
      <c r="N65" s="60"/>
      <c r="O65" s="60"/>
      <c r="P65" s="60"/>
      <c r="Q65" s="60"/>
      <c r="R65" s="97"/>
      <c r="S65" s="101"/>
      <c r="T65" s="59"/>
    </row>
    <row r="66" spans="1:20" s="56" customFormat="1" ht="14.25">
      <c r="A66" s="103"/>
      <c r="B66" s="100"/>
      <c r="C66" s="100"/>
      <c r="D66" s="100"/>
      <c r="E66" s="100"/>
      <c r="F66" s="100"/>
      <c r="G66" s="100"/>
      <c r="H66" s="106"/>
      <c r="I66" s="100"/>
      <c r="J66" s="100"/>
      <c r="K66" s="100"/>
      <c r="L66" s="100"/>
      <c r="M66" s="103"/>
      <c r="N66" s="103"/>
      <c r="O66" s="103"/>
      <c r="P66" s="103"/>
      <c r="Q66" s="103"/>
      <c r="R66" s="100"/>
      <c r="S66" s="148"/>
      <c r="T66" s="44"/>
    </row>
    <row r="67" spans="1:20" s="56" customFormat="1" ht="22.5">
      <c r="A67" s="57" t="s">
        <v>1404</v>
      </c>
      <c r="B67" s="158"/>
      <c r="C67" s="158"/>
      <c r="D67" s="158"/>
      <c r="E67" s="158"/>
      <c r="F67" s="158"/>
      <c r="G67" s="158"/>
      <c r="H67" s="157"/>
      <c r="I67" s="158"/>
      <c r="J67" s="158"/>
      <c r="K67" s="158"/>
      <c r="L67" s="158"/>
      <c r="M67" s="101"/>
      <c r="N67" s="101"/>
      <c r="O67" s="101"/>
      <c r="P67" s="101"/>
      <c r="Q67" s="101"/>
      <c r="R67" s="158"/>
      <c r="S67" s="101"/>
      <c r="T67" s="59"/>
    </row>
    <row r="68" spans="1:28" s="56" customFormat="1" ht="14.25">
      <c r="A68" s="237" t="s">
        <v>1405</v>
      </c>
      <c r="B68" s="98"/>
      <c r="C68" s="144"/>
      <c r="D68" s="238"/>
      <c r="E68" s="144"/>
      <c r="F68" s="215" t="s">
        <v>361</v>
      </c>
      <c r="G68" s="231" t="s">
        <v>1313</v>
      </c>
      <c r="H68" s="215" t="s">
        <v>1406</v>
      </c>
      <c r="I68" s="231">
        <v>5000</v>
      </c>
      <c r="J68" s="231"/>
      <c r="K68" s="149"/>
      <c r="L68" s="149"/>
      <c r="M68" s="149"/>
      <c r="N68" s="98"/>
      <c r="O68" s="98"/>
      <c r="P68" s="98"/>
      <c r="Q68" s="98"/>
      <c r="R68" s="98"/>
      <c r="S68" s="98"/>
      <c r="T68" s="48"/>
      <c r="U68" s="55"/>
      <c r="V68" s="55"/>
      <c r="W68" s="55"/>
      <c r="X68" s="55"/>
      <c r="Y68" s="55"/>
      <c r="Z68" s="55"/>
      <c r="AA68" s="55"/>
      <c r="AB68" s="55"/>
    </row>
    <row r="69" spans="1:28" s="56" customFormat="1" ht="36">
      <c r="A69" s="239" t="s">
        <v>1407</v>
      </c>
      <c r="B69" s="98"/>
      <c r="C69" s="144"/>
      <c r="D69" s="233"/>
      <c r="E69" s="144"/>
      <c r="F69" s="215" t="s">
        <v>361</v>
      </c>
      <c r="G69" s="231" t="s">
        <v>1313</v>
      </c>
      <c r="H69" s="215" t="s">
        <v>1408</v>
      </c>
      <c r="I69" s="231">
        <v>7000</v>
      </c>
      <c r="J69" s="231"/>
      <c r="K69" s="230"/>
      <c r="L69" s="230"/>
      <c r="M69" s="230"/>
      <c r="N69" s="98"/>
      <c r="O69" s="98"/>
      <c r="P69" s="98"/>
      <c r="Q69" s="98"/>
      <c r="R69" s="98"/>
      <c r="S69" s="98"/>
      <c r="T69" s="48"/>
      <c r="U69" s="55"/>
      <c r="V69" s="55"/>
      <c r="W69" s="55"/>
      <c r="X69" s="55"/>
      <c r="Y69" s="55"/>
      <c r="Z69" s="55"/>
      <c r="AA69" s="55"/>
      <c r="AB69" s="55"/>
    </row>
    <row r="70" spans="1:28" s="56" customFormat="1" ht="14.25">
      <c r="A70" s="237" t="s">
        <v>1409</v>
      </c>
      <c r="B70" s="98"/>
      <c r="C70" s="144"/>
      <c r="D70" s="238"/>
      <c r="E70" s="144"/>
      <c r="F70" s="215" t="s">
        <v>361</v>
      </c>
      <c r="G70" s="231" t="s">
        <v>1313</v>
      </c>
      <c r="H70" s="215" t="s">
        <v>1410</v>
      </c>
      <c r="I70" s="231">
        <v>4000</v>
      </c>
      <c r="J70" s="231"/>
      <c r="K70" s="230"/>
      <c r="L70" s="230"/>
      <c r="M70" s="230"/>
      <c r="N70" s="98"/>
      <c r="O70" s="98"/>
      <c r="P70" s="98"/>
      <c r="Q70" s="98"/>
      <c r="R70" s="98"/>
      <c r="S70" s="98"/>
      <c r="T70" s="48"/>
      <c r="U70" s="55"/>
      <c r="V70" s="55"/>
      <c r="W70" s="55"/>
      <c r="X70" s="55"/>
      <c r="Y70" s="55"/>
      <c r="Z70" s="55"/>
      <c r="AA70" s="55"/>
      <c r="AB70" s="55"/>
    </row>
    <row r="71" spans="1:20" s="56" customFormat="1" ht="36">
      <c r="A71" s="235" t="s">
        <v>1411</v>
      </c>
      <c r="B71" s="109"/>
      <c r="C71" s="93"/>
      <c r="D71" s="109"/>
      <c r="E71" s="93"/>
      <c r="F71" s="215" t="s">
        <v>361</v>
      </c>
      <c r="G71" s="231" t="s">
        <v>1313</v>
      </c>
      <c r="H71" s="215" t="s">
        <v>1412</v>
      </c>
      <c r="I71" s="231">
        <v>600000</v>
      </c>
      <c r="J71" s="231"/>
      <c r="K71" s="93"/>
      <c r="L71" s="93"/>
      <c r="M71" s="93"/>
      <c r="N71" s="93"/>
      <c r="O71" s="93"/>
      <c r="P71" s="93"/>
      <c r="Q71" s="93"/>
      <c r="R71" s="169"/>
      <c r="S71" s="93"/>
      <c r="T71" s="93"/>
    </row>
    <row r="72" spans="1:21" s="271" customFormat="1" ht="24" customHeight="1">
      <c r="A72" s="57" t="s">
        <v>1413</v>
      </c>
      <c r="B72" s="268"/>
      <c r="C72" s="268"/>
      <c r="D72" s="236"/>
      <c r="E72" s="268"/>
      <c r="F72" s="268"/>
      <c r="G72" s="269"/>
      <c r="H72" s="401"/>
      <c r="I72" s="408"/>
      <c r="J72" s="408"/>
      <c r="K72" s="408"/>
      <c r="L72" s="408"/>
      <c r="M72" s="270"/>
      <c r="N72" s="270"/>
      <c r="O72" s="270"/>
      <c r="P72" s="270"/>
      <c r="Q72" s="270"/>
      <c r="R72" s="408"/>
      <c r="S72" s="270"/>
      <c r="T72" s="270"/>
      <c r="U72" s="413"/>
    </row>
    <row r="73" spans="1:21" s="240" customFormat="1" ht="30" customHeight="1">
      <c r="A73" s="201" t="s">
        <v>778</v>
      </c>
      <c r="B73" s="151" t="s">
        <v>231</v>
      </c>
      <c r="C73" s="151" t="s">
        <v>332</v>
      </c>
      <c r="D73" s="98" t="s">
        <v>407</v>
      </c>
      <c r="E73" s="98" t="s">
        <v>407</v>
      </c>
      <c r="F73" s="151" t="s">
        <v>361</v>
      </c>
      <c r="G73" s="152" t="s">
        <v>1313</v>
      </c>
      <c r="H73" s="201" t="s">
        <v>1414</v>
      </c>
      <c r="I73" s="151">
        <v>9875</v>
      </c>
      <c r="J73" s="151">
        <v>375</v>
      </c>
      <c r="K73" s="151">
        <v>0</v>
      </c>
      <c r="L73" s="151">
        <v>0</v>
      </c>
      <c r="M73" s="151">
        <v>7500</v>
      </c>
      <c r="N73" s="151">
        <v>2000</v>
      </c>
      <c r="O73" s="151">
        <v>5000</v>
      </c>
      <c r="P73" s="151">
        <v>3000</v>
      </c>
      <c r="Q73" s="151">
        <v>500</v>
      </c>
      <c r="R73" s="152" t="s">
        <v>1383</v>
      </c>
      <c r="S73" s="152" t="s">
        <v>13</v>
      </c>
      <c r="T73" s="252"/>
      <c r="U73" s="411"/>
    </row>
    <row r="74" spans="1:21" s="240" customFormat="1" ht="31.5" customHeight="1">
      <c r="A74" s="201" t="s">
        <v>781</v>
      </c>
      <c r="B74" s="151" t="s">
        <v>10</v>
      </c>
      <c r="C74" s="151" t="s">
        <v>332</v>
      </c>
      <c r="D74" s="98" t="s">
        <v>407</v>
      </c>
      <c r="E74" s="98" t="s">
        <v>407</v>
      </c>
      <c r="F74" s="151" t="s">
        <v>361</v>
      </c>
      <c r="G74" s="152" t="s">
        <v>1313</v>
      </c>
      <c r="H74" s="201" t="s">
        <v>1415</v>
      </c>
      <c r="I74" s="151">
        <v>11000</v>
      </c>
      <c r="J74" s="151">
        <v>1000</v>
      </c>
      <c r="K74" s="151">
        <v>0</v>
      </c>
      <c r="L74" s="151">
        <v>0</v>
      </c>
      <c r="M74" s="151">
        <v>10000</v>
      </c>
      <c r="N74" s="151">
        <v>0</v>
      </c>
      <c r="O74" s="151">
        <v>12000</v>
      </c>
      <c r="P74" s="151">
        <v>6000</v>
      </c>
      <c r="Q74" s="151">
        <v>1000</v>
      </c>
      <c r="R74" s="152" t="s">
        <v>1416</v>
      </c>
      <c r="S74" s="152" t="s">
        <v>13</v>
      </c>
      <c r="T74" s="103" t="s">
        <v>784</v>
      </c>
      <c r="U74" s="411"/>
    </row>
    <row r="75" spans="1:21" s="240" customFormat="1" ht="39" customHeight="1">
      <c r="A75" s="201" t="s">
        <v>785</v>
      </c>
      <c r="B75" s="151" t="s">
        <v>786</v>
      </c>
      <c r="C75" s="151" t="s">
        <v>332</v>
      </c>
      <c r="D75" s="152">
        <v>50</v>
      </c>
      <c r="E75" s="151">
        <v>20</v>
      </c>
      <c r="F75" s="151" t="s">
        <v>361</v>
      </c>
      <c r="G75" s="152" t="s">
        <v>1313</v>
      </c>
      <c r="H75" s="201" t="s">
        <v>787</v>
      </c>
      <c r="I75" s="152">
        <v>2500</v>
      </c>
      <c r="J75" s="152">
        <v>1000</v>
      </c>
      <c r="K75" s="152">
        <v>500</v>
      </c>
      <c r="L75" s="152">
        <v>500</v>
      </c>
      <c r="M75" s="152">
        <v>0</v>
      </c>
      <c r="N75" s="152">
        <v>500</v>
      </c>
      <c r="O75" s="152">
        <v>1500</v>
      </c>
      <c r="P75" s="152">
        <v>1000</v>
      </c>
      <c r="Q75" s="152">
        <v>500</v>
      </c>
      <c r="R75" s="152" t="s">
        <v>788</v>
      </c>
      <c r="S75" s="152" t="s">
        <v>13</v>
      </c>
      <c r="T75" s="266"/>
      <c r="U75" s="411"/>
    </row>
    <row r="76" spans="1:21" s="240" customFormat="1" ht="28.5" customHeight="1">
      <c r="A76" s="201" t="s">
        <v>789</v>
      </c>
      <c r="B76" s="151" t="s">
        <v>231</v>
      </c>
      <c r="C76" s="151" t="s">
        <v>332</v>
      </c>
      <c r="D76" s="152">
        <v>1</v>
      </c>
      <c r="E76" s="151">
        <v>0.5</v>
      </c>
      <c r="F76" s="151" t="s">
        <v>361</v>
      </c>
      <c r="G76" s="152" t="s">
        <v>1313</v>
      </c>
      <c r="H76" s="201" t="s">
        <v>1417</v>
      </c>
      <c r="I76" s="152">
        <v>5000</v>
      </c>
      <c r="J76" s="152">
        <v>2500</v>
      </c>
      <c r="K76" s="152">
        <v>1000</v>
      </c>
      <c r="L76" s="152">
        <v>0</v>
      </c>
      <c r="M76" s="152">
        <v>0</v>
      </c>
      <c r="N76" s="100">
        <v>1500</v>
      </c>
      <c r="O76" s="100">
        <v>3000</v>
      </c>
      <c r="P76" s="100">
        <v>2000</v>
      </c>
      <c r="Q76" s="100">
        <v>1000</v>
      </c>
      <c r="R76" s="100" t="s">
        <v>788</v>
      </c>
      <c r="S76" s="152" t="s">
        <v>13</v>
      </c>
      <c r="T76" s="266"/>
      <c r="U76" s="411"/>
    </row>
    <row r="77" spans="1:21" s="240" customFormat="1" ht="34.5" customHeight="1">
      <c r="A77" s="215" t="s">
        <v>792</v>
      </c>
      <c r="B77" s="267" t="s">
        <v>1418</v>
      </c>
      <c r="C77" s="267" t="s">
        <v>793</v>
      </c>
      <c r="D77" s="150"/>
      <c r="E77" s="267"/>
      <c r="F77" s="201" t="s">
        <v>361</v>
      </c>
      <c r="G77" s="180" t="s">
        <v>1313</v>
      </c>
      <c r="H77" s="216" t="s">
        <v>1419</v>
      </c>
      <c r="I77" s="100">
        <v>11800</v>
      </c>
      <c r="J77" s="100">
        <v>1600</v>
      </c>
      <c r="K77" s="100">
        <v>2000</v>
      </c>
      <c r="L77" s="100">
        <v>1000</v>
      </c>
      <c r="M77" s="100">
        <v>6000</v>
      </c>
      <c r="N77" s="100">
        <v>1200</v>
      </c>
      <c r="O77" s="100">
        <v>3000</v>
      </c>
      <c r="P77" s="100">
        <v>1200</v>
      </c>
      <c r="Q77" s="100">
        <v>500</v>
      </c>
      <c r="R77" s="100" t="s">
        <v>575</v>
      </c>
      <c r="S77" s="152" t="s">
        <v>13</v>
      </c>
      <c r="T77" s="100" t="s">
        <v>784</v>
      </c>
      <c r="U77" s="411"/>
    </row>
    <row r="78" spans="1:21" s="271" customFormat="1" ht="32.25" customHeight="1">
      <c r="A78" s="57" t="s">
        <v>1420</v>
      </c>
      <c r="B78" s="107"/>
      <c r="C78" s="107"/>
      <c r="D78" s="173"/>
      <c r="E78" s="107"/>
      <c r="F78" s="107"/>
      <c r="G78" s="173"/>
      <c r="H78" s="402"/>
      <c r="I78" s="173"/>
      <c r="J78" s="173"/>
      <c r="K78" s="173"/>
      <c r="L78" s="173"/>
      <c r="M78" s="173"/>
      <c r="N78" s="158"/>
      <c r="O78" s="158"/>
      <c r="P78" s="158"/>
      <c r="Q78" s="158"/>
      <c r="R78" s="158"/>
      <c r="S78" s="173"/>
      <c r="T78" s="241"/>
      <c r="U78" s="413"/>
    </row>
    <row r="79" spans="1:21" s="240" customFormat="1" ht="37.5" customHeight="1">
      <c r="A79" s="201" t="s">
        <v>1421</v>
      </c>
      <c r="B79" s="151" t="s">
        <v>10</v>
      </c>
      <c r="C79" s="151" t="s">
        <v>332</v>
      </c>
      <c r="D79" s="152">
        <v>2</v>
      </c>
      <c r="E79" s="151">
        <v>2</v>
      </c>
      <c r="F79" s="151" t="s">
        <v>361</v>
      </c>
      <c r="G79" s="152" t="s">
        <v>1337</v>
      </c>
      <c r="H79" s="201" t="s">
        <v>1422</v>
      </c>
      <c r="I79" s="151">
        <v>922</v>
      </c>
      <c r="J79" s="151">
        <v>922</v>
      </c>
      <c r="K79" s="151">
        <v>0</v>
      </c>
      <c r="L79" s="151">
        <v>0</v>
      </c>
      <c r="M79" s="151">
        <v>0</v>
      </c>
      <c r="N79" s="151">
        <v>0</v>
      </c>
      <c r="O79" s="151"/>
      <c r="P79" s="151"/>
      <c r="Q79" s="151"/>
      <c r="R79" s="152" t="s">
        <v>1423</v>
      </c>
      <c r="S79" s="152" t="s">
        <v>13</v>
      </c>
      <c r="T79" s="102"/>
      <c r="U79" s="411"/>
    </row>
    <row r="80" spans="1:20" s="56" customFormat="1" ht="14.25">
      <c r="A80" s="50" t="s">
        <v>1177</v>
      </c>
      <c r="B80" s="51"/>
      <c r="C80" s="51"/>
      <c r="D80" s="51"/>
      <c r="E80" s="51"/>
      <c r="F80" s="51"/>
      <c r="G80" s="51"/>
      <c r="H80" s="356"/>
      <c r="I80" s="51"/>
      <c r="J80" s="51"/>
      <c r="K80" s="51"/>
      <c r="L80" s="51"/>
      <c r="M80" s="59"/>
      <c r="N80" s="59"/>
      <c r="O80" s="59"/>
      <c r="P80" s="59"/>
      <c r="Q80" s="59"/>
      <c r="R80" s="51"/>
      <c r="S80" s="54"/>
      <c r="T80" s="59"/>
    </row>
    <row r="81" spans="1:20" s="56" customFormat="1" ht="22.5">
      <c r="A81" s="52" t="s">
        <v>1178</v>
      </c>
      <c r="B81" s="51"/>
      <c r="C81" s="51"/>
      <c r="D81" s="51"/>
      <c r="E81" s="51"/>
      <c r="F81" s="51"/>
      <c r="G81" s="51"/>
      <c r="H81" s="356"/>
      <c r="I81" s="51"/>
      <c r="J81" s="51"/>
      <c r="K81" s="51"/>
      <c r="L81" s="51"/>
      <c r="M81" s="59"/>
      <c r="N81" s="59"/>
      <c r="O81" s="59"/>
      <c r="P81" s="59"/>
      <c r="Q81" s="59"/>
      <c r="R81" s="51"/>
      <c r="S81" s="54"/>
      <c r="T81" s="59"/>
    </row>
    <row r="82" spans="1:20" ht="12.75" customHeight="1">
      <c r="A82" s="103" t="s">
        <v>1424</v>
      </c>
      <c r="B82" s="99" t="s">
        <v>10</v>
      </c>
      <c r="C82" s="124" t="s">
        <v>436</v>
      </c>
      <c r="D82" s="99" t="s">
        <v>464</v>
      </c>
      <c r="E82" s="102"/>
      <c r="F82" s="93"/>
      <c r="G82" s="99" t="s">
        <v>1354</v>
      </c>
      <c r="H82" s="106" t="s">
        <v>1425</v>
      </c>
      <c r="I82" s="99">
        <v>5000</v>
      </c>
      <c r="J82" s="99">
        <v>4000</v>
      </c>
      <c r="K82" s="99">
        <v>1000</v>
      </c>
      <c r="L82" s="99"/>
      <c r="M82" s="102"/>
      <c r="N82" s="102"/>
      <c r="O82" s="102"/>
      <c r="P82" s="102"/>
      <c r="Q82" s="102"/>
      <c r="R82" s="99" t="s">
        <v>521</v>
      </c>
      <c r="S82" s="102" t="s">
        <v>522</v>
      </c>
      <c r="T82" s="102"/>
    </row>
    <row r="83" spans="1:20" ht="12.75" customHeight="1">
      <c r="A83" s="106" t="s">
        <v>1426</v>
      </c>
      <c r="B83" s="99" t="s">
        <v>231</v>
      </c>
      <c r="C83" s="124" t="s">
        <v>436</v>
      </c>
      <c r="D83" s="99" t="s">
        <v>464</v>
      </c>
      <c r="E83" s="102"/>
      <c r="F83" s="93"/>
      <c r="G83" s="99" t="s">
        <v>1354</v>
      </c>
      <c r="H83" s="106" t="s">
        <v>1427</v>
      </c>
      <c r="I83" s="99">
        <v>4020</v>
      </c>
      <c r="J83" s="99">
        <v>2910</v>
      </c>
      <c r="K83" s="99">
        <v>1110</v>
      </c>
      <c r="L83" s="99"/>
      <c r="M83" s="102"/>
      <c r="N83" s="102"/>
      <c r="O83" s="102"/>
      <c r="P83" s="102"/>
      <c r="Q83" s="102"/>
      <c r="R83" s="99" t="s">
        <v>1428</v>
      </c>
      <c r="S83" s="102" t="s">
        <v>1186</v>
      </c>
      <c r="T83" s="102"/>
    </row>
    <row r="84" spans="1:21" s="240" customFormat="1" ht="42" customHeight="1">
      <c r="A84" s="105" t="s">
        <v>1429</v>
      </c>
      <c r="B84" s="98" t="s">
        <v>231</v>
      </c>
      <c r="C84" s="98" t="s">
        <v>332</v>
      </c>
      <c r="D84" s="98" t="s">
        <v>407</v>
      </c>
      <c r="E84" s="100" t="s">
        <v>407</v>
      </c>
      <c r="F84" s="100" t="s">
        <v>361</v>
      </c>
      <c r="G84" s="100" t="s">
        <v>1313</v>
      </c>
      <c r="H84" s="106" t="s">
        <v>1430</v>
      </c>
      <c r="I84" s="100">
        <v>180000</v>
      </c>
      <c r="J84" s="100">
        <v>0</v>
      </c>
      <c r="K84" s="100">
        <v>36000</v>
      </c>
      <c r="L84" s="100">
        <v>50000</v>
      </c>
      <c r="M84" s="100">
        <v>30000</v>
      </c>
      <c r="N84" s="100">
        <v>64000</v>
      </c>
      <c r="O84" s="100">
        <v>4000</v>
      </c>
      <c r="P84" s="100">
        <v>2500</v>
      </c>
      <c r="Q84" s="100">
        <v>500</v>
      </c>
      <c r="R84" s="100" t="s">
        <v>569</v>
      </c>
      <c r="S84" s="100" t="s">
        <v>802</v>
      </c>
      <c r="T84" s="102"/>
      <c r="U84" s="411"/>
    </row>
    <row r="85" spans="1:21" s="240" customFormat="1" ht="24.75" customHeight="1">
      <c r="A85" s="106" t="s">
        <v>1431</v>
      </c>
      <c r="B85" s="100" t="s">
        <v>10</v>
      </c>
      <c r="C85" s="100" t="s">
        <v>436</v>
      </c>
      <c r="D85" s="100" t="s">
        <v>805</v>
      </c>
      <c r="E85" s="100" t="s">
        <v>806</v>
      </c>
      <c r="F85" s="100" t="s">
        <v>361</v>
      </c>
      <c r="G85" s="100" t="s">
        <v>1313</v>
      </c>
      <c r="H85" s="106" t="s">
        <v>1432</v>
      </c>
      <c r="I85" s="100">
        <v>15000</v>
      </c>
      <c r="J85" s="100">
        <v>10000</v>
      </c>
      <c r="K85" s="100">
        <v>0</v>
      </c>
      <c r="L85" s="100">
        <v>0</v>
      </c>
      <c r="M85" s="100">
        <v>0</v>
      </c>
      <c r="N85" s="100">
        <v>500</v>
      </c>
      <c r="O85" s="100">
        <v>10000</v>
      </c>
      <c r="P85" s="100">
        <v>6000</v>
      </c>
      <c r="Q85" s="100">
        <v>1000</v>
      </c>
      <c r="R85" s="100" t="s">
        <v>1383</v>
      </c>
      <c r="S85" s="100" t="s">
        <v>13</v>
      </c>
      <c r="T85" s="102"/>
      <c r="U85" s="411"/>
    </row>
    <row r="86" spans="1:20" s="56" customFormat="1" ht="22.5">
      <c r="A86" s="52" t="s">
        <v>1433</v>
      </c>
      <c r="B86" s="51"/>
      <c r="C86" s="51"/>
      <c r="D86" s="51"/>
      <c r="E86" s="51"/>
      <c r="F86" s="51"/>
      <c r="G86" s="51"/>
      <c r="H86" s="356"/>
      <c r="I86" s="51"/>
      <c r="J86" s="51"/>
      <c r="K86" s="51"/>
      <c r="L86" s="51"/>
      <c r="M86" s="59"/>
      <c r="N86" s="59"/>
      <c r="O86" s="59"/>
      <c r="P86" s="59"/>
      <c r="Q86" s="59"/>
      <c r="R86" s="51"/>
      <c r="S86" s="47"/>
      <c r="T86" s="44"/>
    </row>
    <row r="87" spans="1:20" s="56" customFormat="1" ht="28.5">
      <c r="A87" s="179" t="s">
        <v>1434</v>
      </c>
      <c r="B87" s="51"/>
      <c r="C87" s="51"/>
      <c r="D87" s="51"/>
      <c r="E87" s="51"/>
      <c r="F87" s="51"/>
      <c r="G87" s="51"/>
      <c r="H87" s="356"/>
      <c r="I87" s="51"/>
      <c r="J87" s="51"/>
      <c r="K87" s="51"/>
      <c r="L87" s="51"/>
      <c r="M87" s="59"/>
      <c r="N87" s="59"/>
      <c r="O87" s="59"/>
      <c r="P87" s="59"/>
      <c r="Q87" s="59"/>
      <c r="R87" s="51"/>
      <c r="S87" s="47"/>
      <c r="T87" s="44"/>
    </row>
    <row r="88" spans="1:21" s="235" customFormat="1" ht="12">
      <c r="A88" s="235" t="s">
        <v>823</v>
      </c>
      <c r="B88" s="235" t="s">
        <v>64</v>
      </c>
      <c r="C88" s="235" t="s">
        <v>332</v>
      </c>
      <c r="D88" s="109">
        <v>35</v>
      </c>
      <c r="E88" s="235">
        <v>15</v>
      </c>
      <c r="F88" s="235" t="s">
        <v>387</v>
      </c>
      <c r="G88" s="109" t="s">
        <v>1313</v>
      </c>
      <c r="H88" s="235" t="s">
        <v>1435</v>
      </c>
      <c r="I88" s="109">
        <f>35*2615.7</f>
        <v>91549.5</v>
      </c>
      <c r="J88" s="109"/>
      <c r="K88" s="109">
        <f>E88*2384.3</f>
        <v>35764.5</v>
      </c>
      <c r="L88" s="109">
        <f>I88-K88</f>
        <v>55785</v>
      </c>
      <c r="R88" s="109"/>
      <c r="S88" s="235" t="s">
        <v>13</v>
      </c>
      <c r="U88" s="253"/>
    </row>
    <row r="89" spans="1:20" s="56" customFormat="1" ht="22.5">
      <c r="A89" s="52" t="s">
        <v>1436</v>
      </c>
      <c r="B89" s="51"/>
      <c r="C89" s="51"/>
      <c r="D89" s="51"/>
      <c r="E89" s="51"/>
      <c r="F89" s="51"/>
      <c r="G89" s="51"/>
      <c r="H89" s="356"/>
      <c r="I89" s="51"/>
      <c r="J89" s="51"/>
      <c r="K89" s="51"/>
      <c r="L89" s="51"/>
      <c r="M89" s="59"/>
      <c r="N89" s="59"/>
      <c r="O89" s="59"/>
      <c r="P89" s="59"/>
      <c r="Q89" s="59"/>
      <c r="R89" s="51"/>
      <c r="S89" s="54"/>
      <c r="T89" s="59"/>
    </row>
    <row r="90" spans="1:21" s="240" customFormat="1" ht="27.75" customHeight="1">
      <c r="A90" s="106" t="s">
        <v>1437</v>
      </c>
      <c r="B90" s="100" t="s">
        <v>543</v>
      </c>
      <c r="C90" s="100" t="s">
        <v>436</v>
      </c>
      <c r="D90" s="100" t="s">
        <v>464</v>
      </c>
      <c r="E90" s="100" t="s">
        <v>407</v>
      </c>
      <c r="F90" s="100" t="s">
        <v>361</v>
      </c>
      <c r="G90" s="100" t="s">
        <v>1313</v>
      </c>
      <c r="H90" s="106" t="s">
        <v>1438</v>
      </c>
      <c r="I90" s="100">
        <v>5000</v>
      </c>
      <c r="J90" s="100">
        <v>4000</v>
      </c>
      <c r="K90" s="100">
        <v>0</v>
      </c>
      <c r="L90" s="100">
        <v>0</v>
      </c>
      <c r="M90" s="100">
        <v>0</v>
      </c>
      <c r="N90" s="100">
        <v>1000</v>
      </c>
      <c r="O90" s="100">
        <v>3000</v>
      </c>
      <c r="P90" s="100">
        <v>2000</v>
      </c>
      <c r="Q90" s="100">
        <v>1000</v>
      </c>
      <c r="R90" s="100" t="s">
        <v>788</v>
      </c>
      <c r="S90" s="100" t="s">
        <v>13</v>
      </c>
      <c r="T90" s="100"/>
      <c r="U90" s="411"/>
    </row>
    <row r="91" spans="1:20" s="56" customFormat="1" ht="14.25">
      <c r="A91" s="50" t="s">
        <v>1200</v>
      </c>
      <c r="B91" s="53" t="s">
        <v>116</v>
      </c>
      <c r="C91" s="53"/>
      <c r="D91" s="53"/>
      <c r="E91" s="53"/>
      <c r="F91" s="53"/>
      <c r="G91" s="53"/>
      <c r="H91" s="356"/>
      <c r="I91" s="53"/>
      <c r="J91" s="53"/>
      <c r="K91" s="53"/>
      <c r="L91" s="53"/>
      <c r="M91" s="54"/>
      <c r="N91" s="54"/>
      <c r="O91" s="54"/>
      <c r="P91" s="54"/>
      <c r="Q91" s="54"/>
      <c r="R91" s="53"/>
      <c r="S91" s="54"/>
      <c r="T91" s="59"/>
    </row>
    <row r="92" spans="1:20" s="56" customFormat="1" ht="22.5">
      <c r="A92" s="52" t="s">
        <v>1201</v>
      </c>
      <c r="B92" s="51"/>
      <c r="C92" s="51"/>
      <c r="D92" s="51"/>
      <c r="E92" s="51"/>
      <c r="F92" s="51"/>
      <c r="G92" s="51"/>
      <c r="H92" s="356"/>
      <c r="I92" s="51"/>
      <c r="J92" s="51"/>
      <c r="K92" s="51"/>
      <c r="L92" s="51"/>
      <c r="M92" s="59"/>
      <c r="N92" s="59"/>
      <c r="O92" s="59"/>
      <c r="P92" s="59"/>
      <c r="Q92" s="59"/>
      <c r="R92" s="51"/>
      <c r="S92" s="103"/>
      <c r="T92" s="44"/>
    </row>
    <row r="93" spans="1:30" ht="14.25">
      <c r="A93" s="103" t="s">
        <v>841</v>
      </c>
      <c r="B93" s="99" t="s">
        <v>10</v>
      </c>
      <c r="C93" s="99" t="s">
        <v>436</v>
      </c>
      <c r="D93" s="99" t="s">
        <v>407</v>
      </c>
      <c r="E93" s="102" t="s">
        <v>464</v>
      </c>
      <c r="F93" s="102" t="s">
        <v>361</v>
      </c>
      <c r="G93" s="99" t="s">
        <v>1313</v>
      </c>
      <c r="H93" s="106" t="s">
        <v>1439</v>
      </c>
      <c r="I93" s="99">
        <v>18000</v>
      </c>
      <c r="J93" s="99">
        <v>16000</v>
      </c>
      <c r="K93" s="99"/>
      <c r="L93" s="99">
        <v>2000</v>
      </c>
      <c r="M93" s="96"/>
      <c r="N93" s="102"/>
      <c r="O93" s="96"/>
      <c r="P93" s="96"/>
      <c r="Q93" s="96"/>
      <c r="R93" s="369"/>
      <c r="S93" s="103" t="s">
        <v>114</v>
      </c>
      <c r="T93" s="96"/>
      <c r="U93" s="210"/>
      <c r="V93" s="210"/>
      <c r="W93" s="210"/>
      <c r="X93" s="210"/>
      <c r="Y93" s="209"/>
      <c r="Z93" s="209"/>
      <c r="AA93" s="209"/>
      <c r="AB93" s="210"/>
      <c r="AC93" s="14"/>
      <c r="AD93" s="14"/>
    </row>
    <row r="94" spans="1:30" ht="14.25">
      <c r="A94" s="103" t="s">
        <v>848</v>
      </c>
      <c r="B94" s="99" t="s">
        <v>10</v>
      </c>
      <c r="C94" s="99" t="s">
        <v>436</v>
      </c>
      <c r="D94" s="99" t="s">
        <v>407</v>
      </c>
      <c r="E94" s="102" t="s">
        <v>464</v>
      </c>
      <c r="F94" s="102" t="s">
        <v>361</v>
      </c>
      <c r="G94" s="99" t="s">
        <v>1313</v>
      </c>
      <c r="H94" s="106" t="s">
        <v>1440</v>
      </c>
      <c r="I94" s="99">
        <v>12000</v>
      </c>
      <c r="J94" s="99">
        <v>10000</v>
      </c>
      <c r="K94" s="99"/>
      <c r="L94" s="99">
        <v>2000</v>
      </c>
      <c r="M94" s="102"/>
      <c r="N94" s="102"/>
      <c r="O94" s="102"/>
      <c r="P94" s="102"/>
      <c r="Q94" s="96"/>
      <c r="R94" s="369"/>
      <c r="S94" s="103" t="s">
        <v>114</v>
      </c>
      <c r="T94" s="96"/>
      <c r="U94" s="210"/>
      <c r="V94" s="210"/>
      <c r="W94" s="210"/>
      <c r="X94" s="210"/>
      <c r="Y94" s="209"/>
      <c r="Z94" s="209"/>
      <c r="AA94" s="209"/>
      <c r="AB94" s="210"/>
      <c r="AC94" s="14"/>
      <c r="AD94" s="14"/>
    </row>
    <row r="95" spans="1:30" ht="14.25">
      <c r="A95" s="103" t="s">
        <v>850</v>
      </c>
      <c r="B95" s="99" t="s">
        <v>10</v>
      </c>
      <c r="C95" s="99" t="s">
        <v>436</v>
      </c>
      <c r="D95" s="99" t="s">
        <v>407</v>
      </c>
      <c r="E95" s="102" t="s">
        <v>464</v>
      </c>
      <c r="F95" s="102" t="s">
        <v>361</v>
      </c>
      <c r="G95" s="99" t="s">
        <v>1313</v>
      </c>
      <c r="H95" s="106" t="s">
        <v>1441</v>
      </c>
      <c r="I95" s="99">
        <v>72000</v>
      </c>
      <c r="J95" s="99">
        <v>70000</v>
      </c>
      <c r="K95" s="99"/>
      <c r="L95" s="99">
        <v>2000</v>
      </c>
      <c r="M95" s="102"/>
      <c r="N95" s="102"/>
      <c r="O95" s="102"/>
      <c r="P95" s="102"/>
      <c r="Q95" s="96"/>
      <c r="R95" s="369"/>
      <c r="S95" s="103" t="s">
        <v>114</v>
      </c>
      <c r="T95" s="96"/>
      <c r="U95" s="210"/>
      <c r="V95" s="210"/>
      <c r="W95" s="210"/>
      <c r="X95" s="210"/>
      <c r="Y95" s="209"/>
      <c r="Z95" s="209"/>
      <c r="AA95" s="209"/>
      <c r="AB95" s="210"/>
      <c r="AC95" s="14"/>
      <c r="AD95" s="14"/>
    </row>
    <row r="96" spans="1:30" ht="14.25">
      <c r="A96" s="103" t="s">
        <v>852</v>
      </c>
      <c r="B96" s="99" t="s">
        <v>10</v>
      </c>
      <c r="C96" s="99" t="s">
        <v>436</v>
      </c>
      <c r="D96" s="99" t="s">
        <v>407</v>
      </c>
      <c r="E96" s="102" t="s">
        <v>464</v>
      </c>
      <c r="F96" s="102" t="s">
        <v>361</v>
      </c>
      <c r="G96" s="99" t="s">
        <v>1313</v>
      </c>
      <c r="H96" s="106" t="s">
        <v>1442</v>
      </c>
      <c r="I96" s="99">
        <v>60000</v>
      </c>
      <c r="J96" s="99">
        <v>58000</v>
      </c>
      <c r="K96" s="99"/>
      <c r="L96" s="99">
        <v>2000</v>
      </c>
      <c r="M96" s="102"/>
      <c r="N96" s="102"/>
      <c r="O96" s="102"/>
      <c r="P96" s="102"/>
      <c r="Q96" s="96"/>
      <c r="R96" s="369"/>
      <c r="S96" s="103" t="s">
        <v>114</v>
      </c>
      <c r="T96" s="96"/>
      <c r="U96" s="210"/>
      <c r="V96" s="210"/>
      <c r="W96" s="210"/>
      <c r="X96" s="210"/>
      <c r="Y96" s="209"/>
      <c r="Z96" s="209"/>
      <c r="AA96" s="209"/>
      <c r="AB96" s="210"/>
      <c r="AC96" s="14"/>
      <c r="AD96" s="14"/>
    </row>
    <row r="97" spans="1:30" s="56" customFormat="1" ht="14.25">
      <c r="A97" s="148" t="s">
        <v>1443</v>
      </c>
      <c r="B97" s="147" t="s">
        <v>491</v>
      </c>
      <c r="C97" s="147" t="s">
        <v>436</v>
      </c>
      <c r="D97" s="147" t="s">
        <v>407</v>
      </c>
      <c r="E97" s="104" t="s">
        <v>464</v>
      </c>
      <c r="F97" s="104" t="s">
        <v>361</v>
      </c>
      <c r="G97" s="147" t="s">
        <v>1313</v>
      </c>
      <c r="H97" s="105" t="s">
        <v>1444</v>
      </c>
      <c r="I97" s="147">
        <v>16000</v>
      </c>
      <c r="J97" s="147">
        <v>14000</v>
      </c>
      <c r="K97" s="147"/>
      <c r="L97" s="147">
        <v>2000</v>
      </c>
      <c r="M97" s="104"/>
      <c r="N97" s="104"/>
      <c r="O97" s="104"/>
      <c r="P97" s="104"/>
      <c r="Q97" s="83"/>
      <c r="R97" s="418"/>
      <c r="S97" s="148" t="s">
        <v>114</v>
      </c>
      <c r="T97" s="83"/>
      <c r="U97" s="258"/>
      <c r="V97" s="258"/>
      <c r="W97" s="258"/>
      <c r="X97" s="259"/>
      <c r="Y97" s="259"/>
      <c r="Z97" s="259"/>
      <c r="AA97" s="259"/>
      <c r="AB97" s="258"/>
      <c r="AC97" s="55"/>
      <c r="AD97" s="55"/>
    </row>
    <row r="98" spans="1:30" s="56" customFormat="1" ht="14.25">
      <c r="A98" s="148" t="s">
        <v>1445</v>
      </c>
      <c r="B98" s="147" t="s">
        <v>859</v>
      </c>
      <c r="C98" s="147" t="s">
        <v>436</v>
      </c>
      <c r="D98" s="147" t="s">
        <v>407</v>
      </c>
      <c r="E98" s="104" t="s">
        <v>464</v>
      </c>
      <c r="F98" s="104"/>
      <c r="G98" s="147" t="s">
        <v>1313</v>
      </c>
      <c r="H98" s="105" t="s">
        <v>860</v>
      </c>
      <c r="I98" s="147">
        <v>1000</v>
      </c>
      <c r="J98" s="147">
        <v>1000</v>
      </c>
      <c r="K98" s="147"/>
      <c r="L98" s="147"/>
      <c r="M98" s="104"/>
      <c r="N98" s="104"/>
      <c r="O98" s="104"/>
      <c r="P98" s="104"/>
      <c r="Q98" s="83"/>
      <c r="R98" s="418"/>
      <c r="S98" s="148" t="s">
        <v>114</v>
      </c>
      <c r="T98" s="83"/>
      <c r="U98" s="258"/>
      <c r="V98" s="258"/>
      <c r="W98" s="258"/>
      <c r="X98" s="258"/>
      <c r="Y98" s="259"/>
      <c r="Z98" s="259"/>
      <c r="AA98" s="259"/>
      <c r="AB98" s="258"/>
      <c r="AC98" s="55"/>
      <c r="AD98" s="55"/>
    </row>
    <row r="99" spans="1:20" s="56" customFormat="1" ht="22.5">
      <c r="A99" s="52" t="s">
        <v>1219</v>
      </c>
      <c r="B99" s="51"/>
      <c r="C99" s="51"/>
      <c r="D99" s="51"/>
      <c r="E99" s="51"/>
      <c r="F99" s="51"/>
      <c r="G99" s="51"/>
      <c r="H99" s="356"/>
      <c r="I99" s="51"/>
      <c r="J99" s="51"/>
      <c r="K99" s="51"/>
      <c r="L99" s="51"/>
      <c r="M99" s="59"/>
      <c r="N99" s="59"/>
      <c r="O99" s="59"/>
      <c r="P99" s="59"/>
      <c r="Q99" s="59"/>
      <c r="R99" s="51"/>
      <c r="S99" s="47"/>
      <c r="T99" s="59"/>
    </row>
    <row r="100" spans="1:20" ht="24" customHeight="1">
      <c r="A100" s="103" t="s">
        <v>1446</v>
      </c>
      <c r="B100" s="151" t="s">
        <v>900</v>
      </c>
      <c r="C100" s="151" t="s">
        <v>436</v>
      </c>
      <c r="D100" s="151" t="s">
        <v>464</v>
      </c>
      <c r="E100" s="151"/>
      <c r="F100" s="151" t="s">
        <v>361</v>
      </c>
      <c r="G100" s="99" t="s">
        <v>1447</v>
      </c>
      <c r="H100" s="106" t="s">
        <v>1448</v>
      </c>
      <c r="I100" s="99">
        <v>7416.69</v>
      </c>
      <c r="J100" s="99">
        <v>5191.68</v>
      </c>
      <c r="K100" s="99"/>
      <c r="L100" s="99">
        <v>2225.01</v>
      </c>
      <c r="M100" s="102"/>
      <c r="N100" s="102"/>
      <c r="O100" s="102"/>
      <c r="P100" s="102"/>
      <c r="Q100" s="102"/>
      <c r="R100" s="99"/>
      <c r="S100" s="103" t="s">
        <v>101</v>
      </c>
      <c r="T100" s="102"/>
    </row>
    <row r="101" spans="1:20" ht="24" customHeight="1">
      <c r="A101" s="103" t="s">
        <v>1449</v>
      </c>
      <c r="B101" s="151" t="s">
        <v>905</v>
      </c>
      <c r="C101" s="151" t="s">
        <v>436</v>
      </c>
      <c r="D101" s="151" t="s">
        <v>464</v>
      </c>
      <c r="E101" s="151"/>
      <c r="F101" s="151" t="s">
        <v>361</v>
      </c>
      <c r="G101" s="99" t="s">
        <v>1450</v>
      </c>
      <c r="H101" s="106" t="s">
        <v>873</v>
      </c>
      <c r="I101" s="99">
        <v>988.89</v>
      </c>
      <c r="J101" s="99">
        <v>692.22</v>
      </c>
      <c r="K101" s="99"/>
      <c r="L101" s="99">
        <v>296.67</v>
      </c>
      <c r="M101" s="102"/>
      <c r="N101" s="102"/>
      <c r="O101" s="102"/>
      <c r="P101" s="102"/>
      <c r="Q101" s="102"/>
      <c r="R101" s="99"/>
      <c r="S101" s="103" t="s">
        <v>101</v>
      </c>
      <c r="T101" s="102"/>
    </row>
    <row r="102" spans="1:20" ht="24" customHeight="1">
      <c r="A102" s="103" t="s">
        <v>1451</v>
      </c>
      <c r="B102" s="151" t="s">
        <v>10</v>
      </c>
      <c r="C102" s="151" t="s">
        <v>436</v>
      </c>
      <c r="D102" s="151" t="s">
        <v>464</v>
      </c>
      <c r="E102" s="151"/>
      <c r="F102" s="151" t="s">
        <v>361</v>
      </c>
      <c r="G102" s="99" t="s">
        <v>1450</v>
      </c>
      <c r="H102" s="106" t="s">
        <v>1452</v>
      </c>
      <c r="I102" s="99">
        <v>3000</v>
      </c>
      <c r="J102" s="99">
        <v>2100</v>
      </c>
      <c r="K102" s="99"/>
      <c r="L102" s="99">
        <v>900</v>
      </c>
      <c r="M102" s="102"/>
      <c r="N102" s="102"/>
      <c r="O102" s="102"/>
      <c r="P102" s="102"/>
      <c r="Q102" s="102"/>
      <c r="R102" s="99"/>
      <c r="S102" s="103" t="s">
        <v>101</v>
      </c>
      <c r="T102" s="102"/>
    </row>
    <row r="103" spans="1:20" ht="31.5" customHeight="1">
      <c r="A103" s="103" t="s">
        <v>1453</v>
      </c>
      <c r="B103" s="151" t="s">
        <v>1454</v>
      </c>
      <c r="C103" s="151" t="s">
        <v>436</v>
      </c>
      <c r="D103" s="151" t="s">
        <v>464</v>
      </c>
      <c r="E103" s="151"/>
      <c r="F103" s="151" t="s">
        <v>361</v>
      </c>
      <c r="G103" s="99" t="s">
        <v>1455</v>
      </c>
      <c r="H103" s="106" t="s">
        <v>1456</v>
      </c>
      <c r="I103" s="99">
        <v>1000</v>
      </c>
      <c r="J103" s="99">
        <v>800</v>
      </c>
      <c r="K103" s="99"/>
      <c r="L103" s="99">
        <v>200</v>
      </c>
      <c r="M103" s="102"/>
      <c r="N103" s="102"/>
      <c r="O103" s="102"/>
      <c r="P103" s="102"/>
      <c r="Q103" s="102"/>
      <c r="R103" s="99"/>
      <c r="S103" s="103" t="s">
        <v>101</v>
      </c>
      <c r="T103" s="102"/>
    </row>
    <row r="104" spans="1:20" s="56" customFormat="1" ht="22.5">
      <c r="A104" s="52" t="s">
        <v>1457</v>
      </c>
      <c r="B104" s="51"/>
      <c r="C104" s="51"/>
      <c r="D104" s="51"/>
      <c r="E104" s="51"/>
      <c r="F104" s="51"/>
      <c r="G104" s="51"/>
      <c r="H104" s="356"/>
      <c r="I104" s="51"/>
      <c r="J104" s="51"/>
      <c r="K104" s="51"/>
      <c r="L104" s="51"/>
      <c r="M104" s="59"/>
      <c r="N104" s="59"/>
      <c r="O104" s="59"/>
      <c r="P104" s="59"/>
      <c r="Q104" s="59"/>
      <c r="R104" s="51"/>
      <c r="S104" s="47"/>
      <c r="T104" s="44"/>
    </row>
    <row r="105" spans="1:20" s="56" customFormat="1" ht="22.5">
      <c r="A105" s="52" t="s">
        <v>1458</v>
      </c>
      <c r="B105" s="51"/>
      <c r="C105" s="51"/>
      <c r="D105" s="51"/>
      <c r="E105" s="51"/>
      <c r="F105" s="51"/>
      <c r="G105" s="51"/>
      <c r="H105" s="356"/>
      <c r="I105" s="51"/>
      <c r="J105" s="51"/>
      <c r="K105" s="51"/>
      <c r="L105" s="51"/>
      <c r="M105" s="59"/>
      <c r="N105" s="59"/>
      <c r="O105" s="59"/>
      <c r="P105" s="59"/>
      <c r="Q105" s="59"/>
      <c r="R105" s="51"/>
      <c r="S105" s="54"/>
      <c r="T105" s="59"/>
    </row>
    <row r="106" spans="1:21" s="257" customFormat="1" ht="27">
      <c r="A106" s="262" t="s">
        <v>1459</v>
      </c>
      <c r="B106" s="99" t="s">
        <v>435</v>
      </c>
      <c r="C106" s="218" t="s">
        <v>360</v>
      </c>
      <c r="D106" s="99"/>
      <c r="E106" s="218" t="s">
        <v>464</v>
      </c>
      <c r="F106" s="218" t="s">
        <v>361</v>
      </c>
      <c r="G106" s="125" t="s">
        <v>1313</v>
      </c>
      <c r="H106" s="245" t="s">
        <v>925</v>
      </c>
      <c r="I106" s="99">
        <v>25000</v>
      </c>
      <c r="J106" s="99">
        <v>15000</v>
      </c>
      <c r="K106" s="99"/>
      <c r="L106" s="99">
        <v>10000</v>
      </c>
      <c r="M106" s="102"/>
      <c r="N106" s="102"/>
      <c r="O106" s="102"/>
      <c r="P106" s="102"/>
      <c r="Q106" s="102"/>
      <c r="R106" s="313">
        <v>362000</v>
      </c>
      <c r="S106" s="103" t="s">
        <v>1460</v>
      </c>
      <c r="T106" s="102"/>
      <c r="U106" s="412"/>
    </row>
    <row r="107" spans="1:21" s="257" customFormat="1" ht="40.5">
      <c r="A107" s="262" t="s">
        <v>1461</v>
      </c>
      <c r="B107" s="99" t="s">
        <v>435</v>
      </c>
      <c r="C107" s="218" t="s">
        <v>360</v>
      </c>
      <c r="D107" s="99"/>
      <c r="E107" s="218" t="s">
        <v>464</v>
      </c>
      <c r="F107" s="218" t="s">
        <v>361</v>
      </c>
      <c r="G107" s="125" t="s">
        <v>1313</v>
      </c>
      <c r="H107" s="245" t="s">
        <v>943</v>
      </c>
      <c r="I107" s="99">
        <v>14300</v>
      </c>
      <c r="J107" s="99">
        <v>8000</v>
      </c>
      <c r="K107" s="99"/>
      <c r="L107" s="99">
        <v>6300</v>
      </c>
      <c r="M107" s="102"/>
      <c r="N107" s="102"/>
      <c r="O107" s="102"/>
      <c r="P107" s="102"/>
      <c r="Q107" s="102"/>
      <c r="R107" s="313">
        <v>362000</v>
      </c>
      <c r="S107" s="103" t="s">
        <v>1460</v>
      </c>
      <c r="T107" s="102"/>
      <c r="U107" s="412"/>
    </row>
    <row r="108" spans="1:21" s="257" customFormat="1" ht="14.25">
      <c r="A108" s="262" t="s">
        <v>939</v>
      </c>
      <c r="B108" s="99" t="s">
        <v>435</v>
      </c>
      <c r="C108" s="218" t="s">
        <v>360</v>
      </c>
      <c r="D108" s="99"/>
      <c r="E108" s="218" t="s">
        <v>464</v>
      </c>
      <c r="F108" s="218" t="s">
        <v>361</v>
      </c>
      <c r="G108" s="125" t="s">
        <v>1313</v>
      </c>
      <c r="H108" s="245" t="s">
        <v>940</v>
      </c>
      <c r="I108" s="99">
        <v>30000</v>
      </c>
      <c r="J108" s="99">
        <v>20000</v>
      </c>
      <c r="K108" s="99"/>
      <c r="L108" s="99">
        <v>10000</v>
      </c>
      <c r="M108" s="102"/>
      <c r="N108" s="102"/>
      <c r="O108" s="102"/>
      <c r="P108" s="102"/>
      <c r="Q108" s="102"/>
      <c r="R108" s="313">
        <v>362000</v>
      </c>
      <c r="S108" s="103" t="s">
        <v>1460</v>
      </c>
      <c r="T108" s="102"/>
      <c r="U108" s="412"/>
    </row>
    <row r="109" spans="1:20" s="56" customFormat="1" ht="22.5">
      <c r="A109" s="52" t="s">
        <v>1462</v>
      </c>
      <c r="B109" s="159"/>
      <c r="C109" s="213"/>
      <c r="D109" s="159"/>
      <c r="E109" s="159"/>
      <c r="F109" s="159"/>
      <c r="G109" s="159"/>
      <c r="H109" s="157"/>
      <c r="I109" s="159"/>
      <c r="J109" s="159"/>
      <c r="K109" s="159"/>
      <c r="L109" s="159"/>
      <c r="M109" s="163"/>
      <c r="N109" s="163"/>
      <c r="O109" s="163"/>
      <c r="P109" s="163"/>
      <c r="Q109" s="163"/>
      <c r="R109" s="173"/>
      <c r="S109" s="158"/>
      <c r="T109" s="60"/>
    </row>
    <row r="110" spans="1:20" ht="12.75" customHeight="1">
      <c r="A110" s="103" t="s">
        <v>945</v>
      </c>
      <c r="B110" s="99" t="s">
        <v>113</v>
      </c>
      <c r="C110" s="124" t="s">
        <v>436</v>
      </c>
      <c r="D110" s="99" t="s">
        <v>464</v>
      </c>
      <c r="E110" s="102"/>
      <c r="F110" s="218" t="s">
        <v>361</v>
      </c>
      <c r="G110" s="99" t="s">
        <v>1313</v>
      </c>
      <c r="H110" s="106" t="s">
        <v>1463</v>
      </c>
      <c r="I110" s="99">
        <v>158548</v>
      </c>
      <c r="J110" s="99">
        <v>88082</v>
      </c>
      <c r="K110" s="99">
        <v>70466</v>
      </c>
      <c r="L110" s="99"/>
      <c r="M110" s="102"/>
      <c r="N110" s="102"/>
      <c r="O110" s="102"/>
      <c r="P110" s="102"/>
      <c r="Q110" s="102"/>
      <c r="R110" s="99" t="s">
        <v>521</v>
      </c>
      <c r="S110" s="102" t="s">
        <v>1464</v>
      </c>
      <c r="T110" s="102"/>
    </row>
    <row r="111" spans="1:20" s="56" customFormat="1" ht="14.25">
      <c r="A111" s="148" t="s">
        <v>1465</v>
      </c>
      <c r="B111" s="98" t="s">
        <v>900</v>
      </c>
      <c r="C111" s="232" t="s">
        <v>1466</v>
      </c>
      <c r="D111" s="98">
        <v>0.2</v>
      </c>
      <c r="E111" s="148">
        <v>0.2</v>
      </c>
      <c r="F111" s="148" t="s">
        <v>361</v>
      </c>
      <c r="G111" s="98" t="s">
        <v>1467</v>
      </c>
      <c r="H111" s="105" t="s">
        <v>1468</v>
      </c>
      <c r="I111" s="98">
        <v>2000</v>
      </c>
      <c r="J111" s="98">
        <v>500</v>
      </c>
      <c r="K111" s="98">
        <v>1000</v>
      </c>
      <c r="L111" s="98">
        <v>500</v>
      </c>
      <c r="M111" s="148"/>
      <c r="N111" s="148"/>
      <c r="O111" s="148"/>
      <c r="P111" s="148"/>
      <c r="Q111" s="148"/>
      <c r="R111" s="98"/>
      <c r="S111" s="148" t="s">
        <v>41</v>
      </c>
      <c r="T111" s="212"/>
    </row>
    <row r="112" spans="1:20" s="56" customFormat="1" ht="24">
      <c r="A112" s="148" t="s">
        <v>1469</v>
      </c>
      <c r="B112" s="98" t="s">
        <v>900</v>
      </c>
      <c r="C112" s="232" t="s">
        <v>1466</v>
      </c>
      <c r="D112" s="98">
        <v>0.25</v>
      </c>
      <c r="E112" s="148">
        <v>0.25</v>
      </c>
      <c r="F112" s="148" t="s">
        <v>361</v>
      </c>
      <c r="G112" s="98" t="s">
        <v>1313</v>
      </c>
      <c r="H112" s="105" t="s">
        <v>1470</v>
      </c>
      <c r="I112" s="98">
        <v>8000</v>
      </c>
      <c r="J112" s="98">
        <v>1000</v>
      </c>
      <c r="K112" s="98"/>
      <c r="L112" s="98"/>
      <c r="M112" s="148">
        <v>7000</v>
      </c>
      <c r="N112" s="148"/>
      <c r="O112" s="148"/>
      <c r="P112" s="148"/>
      <c r="Q112" s="148"/>
      <c r="R112" s="98"/>
      <c r="S112" s="148" t="s">
        <v>41</v>
      </c>
      <c r="T112" s="212"/>
    </row>
    <row r="113" spans="1:20" s="56" customFormat="1" ht="24">
      <c r="A113" s="148" t="s">
        <v>1471</v>
      </c>
      <c r="B113" s="98" t="s">
        <v>900</v>
      </c>
      <c r="C113" s="232" t="s">
        <v>1466</v>
      </c>
      <c r="D113" s="98">
        <v>0.2</v>
      </c>
      <c r="E113" s="148">
        <v>0.2</v>
      </c>
      <c r="F113" s="148" t="s">
        <v>361</v>
      </c>
      <c r="G113" s="98" t="s">
        <v>1472</v>
      </c>
      <c r="H113" s="105" t="s">
        <v>1473</v>
      </c>
      <c r="I113" s="98">
        <v>15000</v>
      </c>
      <c r="J113" s="98">
        <v>5000</v>
      </c>
      <c r="K113" s="98">
        <v>9500</v>
      </c>
      <c r="L113" s="98">
        <v>500</v>
      </c>
      <c r="M113" s="148"/>
      <c r="N113" s="148"/>
      <c r="O113" s="148"/>
      <c r="P113" s="148"/>
      <c r="Q113" s="148"/>
      <c r="R113" s="98"/>
      <c r="S113" s="148" t="s">
        <v>41</v>
      </c>
      <c r="T113" s="212"/>
    </row>
    <row r="114" spans="1:21" s="240" customFormat="1" ht="32.25" customHeight="1">
      <c r="A114" s="103" t="s">
        <v>1474</v>
      </c>
      <c r="B114" s="99" t="s">
        <v>435</v>
      </c>
      <c r="C114" s="124" t="s">
        <v>332</v>
      </c>
      <c r="D114" s="99" t="s">
        <v>407</v>
      </c>
      <c r="E114" s="102" t="s">
        <v>464</v>
      </c>
      <c r="F114" s="102" t="s">
        <v>361</v>
      </c>
      <c r="G114" s="99">
        <v>2016</v>
      </c>
      <c r="H114" s="106" t="s">
        <v>1475</v>
      </c>
      <c r="I114" s="99">
        <v>2350</v>
      </c>
      <c r="J114" s="99"/>
      <c r="K114" s="99">
        <v>1560</v>
      </c>
      <c r="L114" s="99">
        <v>970</v>
      </c>
      <c r="M114" s="102"/>
      <c r="N114" s="102"/>
      <c r="O114" s="102"/>
      <c r="P114" s="102"/>
      <c r="Q114" s="102"/>
      <c r="R114" s="99" t="s">
        <v>1476</v>
      </c>
      <c r="S114" s="102" t="s">
        <v>142</v>
      </c>
      <c r="T114" s="102"/>
      <c r="U114" s="411"/>
    </row>
    <row r="115" spans="1:20" s="56" customFormat="1" ht="27.75" customHeight="1">
      <c r="A115" s="50" t="s">
        <v>1258</v>
      </c>
      <c r="B115" s="51"/>
      <c r="C115" s="51"/>
      <c r="D115" s="51"/>
      <c r="E115" s="51"/>
      <c r="F115" s="51"/>
      <c r="G115" s="51"/>
      <c r="H115" s="356"/>
      <c r="I115" s="51"/>
      <c r="J115" s="51"/>
      <c r="K115" s="51"/>
      <c r="L115" s="51"/>
      <c r="M115" s="59"/>
      <c r="N115" s="59"/>
      <c r="O115" s="59"/>
      <c r="P115" s="59"/>
      <c r="Q115" s="59"/>
      <c r="R115" s="51"/>
      <c r="S115" s="54"/>
      <c r="T115" s="96"/>
    </row>
    <row r="116" spans="1:21" s="240" customFormat="1" ht="22.5">
      <c r="A116" s="52" t="s">
        <v>1259</v>
      </c>
      <c r="B116" s="99"/>
      <c r="C116" s="124"/>
      <c r="D116" s="99"/>
      <c r="E116" s="102"/>
      <c r="F116" s="102"/>
      <c r="G116" s="99"/>
      <c r="H116" s="106"/>
      <c r="I116" s="99"/>
      <c r="J116" s="99"/>
      <c r="K116" s="99"/>
      <c r="L116" s="99"/>
      <c r="M116" s="102"/>
      <c r="N116" s="102"/>
      <c r="O116" s="102"/>
      <c r="P116" s="102"/>
      <c r="Q116" s="102"/>
      <c r="R116" s="99"/>
      <c r="S116" s="102"/>
      <c r="T116" s="102"/>
      <c r="U116" s="411"/>
    </row>
    <row r="117" spans="1:21" s="240" customFormat="1" ht="27" customHeight="1">
      <c r="A117" s="103" t="s">
        <v>978</v>
      </c>
      <c r="B117" s="99" t="s">
        <v>141</v>
      </c>
      <c r="C117" s="99" t="s">
        <v>436</v>
      </c>
      <c r="D117" s="99">
        <v>0.04</v>
      </c>
      <c r="E117" s="99">
        <v>0.04</v>
      </c>
      <c r="F117" s="99" t="s">
        <v>361</v>
      </c>
      <c r="G117" s="151" t="s">
        <v>1313</v>
      </c>
      <c r="H117" s="106" t="s">
        <v>1477</v>
      </c>
      <c r="I117" s="99">
        <v>280</v>
      </c>
      <c r="J117" s="99">
        <v>180</v>
      </c>
      <c r="K117" s="99">
        <v>80</v>
      </c>
      <c r="L117" s="99">
        <v>20</v>
      </c>
      <c r="M117" s="99"/>
      <c r="N117" s="99"/>
      <c r="O117" s="99"/>
      <c r="P117" s="99"/>
      <c r="Q117" s="99"/>
      <c r="R117" s="109" t="s">
        <v>1478</v>
      </c>
      <c r="S117" s="152" t="s">
        <v>951</v>
      </c>
      <c r="T117" s="99"/>
      <c r="U117" s="411"/>
    </row>
    <row r="118" spans="1:21" s="240" customFormat="1" ht="27.75" customHeight="1">
      <c r="A118" s="250" t="s">
        <v>969</v>
      </c>
      <c r="B118" s="251" t="s">
        <v>141</v>
      </c>
      <c r="C118" s="251" t="s">
        <v>436</v>
      </c>
      <c r="D118" s="251">
        <v>0.15</v>
      </c>
      <c r="E118" s="251">
        <v>0.15</v>
      </c>
      <c r="F118" s="251" t="s">
        <v>361</v>
      </c>
      <c r="G118" s="251" t="s">
        <v>1313</v>
      </c>
      <c r="H118" s="250" t="s">
        <v>1479</v>
      </c>
      <c r="I118" s="251">
        <v>450</v>
      </c>
      <c r="J118" s="108">
        <v>450</v>
      </c>
      <c r="K118" s="108">
        <v>0</v>
      </c>
      <c r="L118" s="151">
        <v>0</v>
      </c>
      <c r="M118" s="151">
        <v>0</v>
      </c>
      <c r="N118" s="108">
        <v>0</v>
      </c>
      <c r="O118" s="151"/>
      <c r="P118" s="108"/>
      <c r="Q118" s="108"/>
      <c r="R118" s="109" t="s">
        <v>1387</v>
      </c>
      <c r="S118" s="109" t="s">
        <v>13</v>
      </c>
      <c r="T118" s="102"/>
      <c r="U118" s="411"/>
    </row>
    <row r="119" spans="1:21" s="240" customFormat="1" ht="23.25" customHeight="1">
      <c r="A119" s="106" t="s">
        <v>972</v>
      </c>
      <c r="B119" s="100" t="s">
        <v>141</v>
      </c>
      <c r="C119" s="251" t="s">
        <v>436</v>
      </c>
      <c r="D119" s="100" t="s">
        <v>464</v>
      </c>
      <c r="E119" s="100">
        <v>0.02</v>
      </c>
      <c r="F119" s="100" t="s">
        <v>361</v>
      </c>
      <c r="G119" s="100" t="s">
        <v>1313</v>
      </c>
      <c r="H119" s="106" t="s">
        <v>973</v>
      </c>
      <c r="I119" s="100">
        <v>2000</v>
      </c>
      <c r="J119" s="100">
        <v>2000</v>
      </c>
      <c r="K119" s="100">
        <v>0</v>
      </c>
      <c r="L119" s="100">
        <v>0</v>
      </c>
      <c r="M119" s="100">
        <v>0</v>
      </c>
      <c r="N119" s="100">
        <v>0</v>
      </c>
      <c r="O119" s="100"/>
      <c r="P119" s="100"/>
      <c r="Q119" s="100"/>
      <c r="R119" s="100" t="s">
        <v>974</v>
      </c>
      <c r="S119" s="100" t="s">
        <v>13</v>
      </c>
      <c r="T119" s="102"/>
      <c r="U119" s="411"/>
    </row>
    <row r="120" spans="1:21" s="240" customFormat="1" ht="27.75" customHeight="1">
      <c r="A120" s="250" t="s">
        <v>975</v>
      </c>
      <c r="B120" s="251" t="s">
        <v>141</v>
      </c>
      <c r="C120" s="251" t="s">
        <v>436</v>
      </c>
      <c r="D120" s="251">
        <v>1.2</v>
      </c>
      <c r="E120" s="251">
        <v>1.2</v>
      </c>
      <c r="F120" s="251" t="s">
        <v>361</v>
      </c>
      <c r="G120" s="251" t="s">
        <v>1313</v>
      </c>
      <c r="H120" s="250" t="s">
        <v>1480</v>
      </c>
      <c r="I120" s="251">
        <v>1200</v>
      </c>
      <c r="J120" s="108">
        <v>1200</v>
      </c>
      <c r="K120" s="108">
        <v>0</v>
      </c>
      <c r="L120" s="151">
        <v>0</v>
      </c>
      <c r="M120" s="151">
        <v>0</v>
      </c>
      <c r="N120" s="108">
        <v>0</v>
      </c>
      <c r="O120" s="151"/>
      <c r="P120" s="108"/>
      <c r="Q120" s="108"/>
      <c r="R120" s="109" t="s">
        <v>578</v>
      </c>
      <c r="S120" s="109" t="s">
        <v>13</v>
      </c>
      <c r="T120" s="102"/>
      <c r="U120" s="411"/>
    </row>
    <row r="121" spans="1:21" s="240" customFormat="1" ht="22.5">
      <c r="A121" s="52" t="s">
        <v>1265</v>
      </c>
      <c r="B121" s="99"/>
      <c r="C121" s="124"/>
      <c r="D121" s="99"/>
      <c r="E121" s="102"/>
      <c r="F121" s="102"/>
      <c r="G121" s="99"/>
      <c r="H121" s="106"/>
      <c r="I121" s="99"/>
      <c r="J121" s="99"/>
      <c r="K121" s="99"/>
      <c r="L121" s="99"/>
      <c r="M121" s="102"/>
      <c r="N121" s="102"/>
      <c r="O121" s="102"/>
      <c r="P121" s="102"/>
      <c r="Q121" s="102"/>
      <c r="R121" s="99"/>
      <c r="S121" s="102"/>
      <c r="T121" s="102"/>
      <c r="U121" s="411"/>
    </row>
    <row r="122" spans="1:21" s="240" customFormat="1" ht="24.75" customHeight="1">
      <c r="A122" s="250" t="s">
        <v>984</v>
      </c>
      <c r="B122" s="251" t="s">
        <v>141</v>
      </c>
      <c r="C122" s="251" t="s">
        <v>332</v>
      </c>
      <c r="D122" s="251">
        <v>0.08</v>
      </c>
      <c r="E122" s="251">
        <v>0.08</v>
      </c>
      <c r="F122" s="251" t="s">
        <v>361</v>
      </c>
      <c r="G122" s="151" t="s">
        <v>1313</v>
      </c>
      <c r="H122" s="106" t="s">
        <v>979</v>
      </c>
      <c r="I122" s="251">
        <v>480</v>
      </c>
      <c r="J122" s="108"/>
      <c r="K122" s="108">
        <v>120</v>
      </c>
      <c r="L122" s="151">
        <v>120</v>
      </c>
      <c r="M122" s="151"/>
      <c r="N122" s="108"/>
      <c r="O122" s="151"/>
      <c r="P122" s="108"/>
      <c r="Q122" s="108"/>
      <c r="R122" s="109" t="s">
        <v>980</v>
      </c>
      <c r="S122" s="109" t="s">
        <v>951</v>
      </c>
      <c r="T122" s="254"/>
      <c r="U122" s="411"/>
    </row>
    <row r="123" spans="1:21" s="240" customFormat="1" ht="24.75" customHeight="1">
      <c r="A123" s="250" t="s">
        <v>987</v>
      </c>
      <c r="B123" s="251" t="s">
        <v>141</v>
      </c>
      <c r="C123" s="251" t="s">
        <v>332</v>
      </c>
      <c r="D123" s="251">
        <v>0.08</v>
      </c>
      <c r="E123" s="251">
        <v>0.08</v>
      </c>
      <c r="F123" s="251" t="s">
        <v>361</v>
      </c>
      <c r="G123" s="151" t="s">
        <v>1313</v>
      </c>
      <c r="H123" s="250" t="s">
        <v>1481</v>
      </c>
      <c r="I123" s="251">
        <v>800</v>
      </c>
      <c r="J123" s="108"/>
      <c r="K123" s="108">
        <v>600</v>
      </c>
      <c r="L123" s="151">
        <v>200</v>
      </c>
      <c r="M123" s="151"/>
      <c r="N123" s="108"/>
      <c r="O123" s="151"/>
      <c r="P123" s="108"/>
      <c r="Q123" s="108"/>
      <c r="R123" s="109" t="s">
        <v>1482</v>
      </c>
      <c r="S123" s="109" t="s">
        <v>951</v>
      </c>
      <c r="T123" s="254"/>
      <c r="U123" s="411"/>
    </row>
    <row r="124" spans="1:21" s="240" customFormat="1" ht="12.75" customHeight="1">
      <c r="A124" s="103" t="s">
        <v>982</v>
      </c>
      <c r="B124" s="99" t="s">
        <v>141</v>
      </c>
      <c r="C124" s="124" t="s">
        <v>332</v>
      </c>
      <c r="D124" s="99"/>
      <c r="E124" s="102"/>
      <c r="F124" s="102" t="s">
        <v>361</v>
      </c>
      <c r="G124" s="99" t="s">
        <v>1313</v>
      </c>
      <c r="H124" s="106" t="s">
        <v>983</v>
      </c>
      <c r="I124" s="99">
        <v>60</v>
      </c>
      <c r="J124" s="99">
        <v>20</v>
      </c>
      <c r="K124" s="99">
        <v>30</v>
      </c>
      <c r="L124" s="99">
        <v>10</v>
      </c>
      <c r="M124" s="102"/>
      <c r="N124" s="102"/>
      <c r="O124" s="102"/>
      <c r="P124" s="102"/>
      <c r="Q124" s="102"/>
      <c r="R124" s="99"/>
      <c r="S124" s="102"/>
      <c r="T124" s="102"/>
      <c r="U124" s="411"/>
    </row>
    <row r="125" spans="1:21" s="240" customFormat="1" ht="22.5">
      <c r="A125" s="52" t="s">
        <v>1268</v>
      </c>
      <c r="B125" s="99"/>
      <c r="C125" s="124"/>
      <c r="D125" s="99"/>
      <c r="E125" s="102"/>
      <c r="F125" s="102"/>
      <c r="G125" s="99"/>
      <c r="H125" s="106"/>
      <c r="I125" s="99"/>
      <c r="J125" s="99"/>
      <c r="K125" s="99"/>
      <c r="L125" s="99"/>
      <c r="M125" s="102"/>
      <c r="N125" s="102"/>
      <c r="O125" s="102"/>
      <c r="P125" s="102"/>
      <c r="Q125" s="102"/>
      <c r="R125" s="99"/>
      <c r="S125" s="102"/>
      <c r="T125" s="102"/>
      <c r="U125" s="411"/>
    </row>
    <row r="126" spans="1:21" s="240" customFormat="1" ht="24.75" customHeight="1">
      <c r="A126" s="250" t="s">
        <v>991</v>
      </c>
      <c r="B126" s="251" t="s">
        <v>859</v>
      </c>
      <c r="C126" s="251" t="s">
        <v>436</v>
      </c>
      <c r="D126" s="251">
        <v>0.06</v>
      </c>
      <c r="E126" s="251">
        <v>0.06</v>
      </c>
      <c r="F126" s="251"/>
      <c r="G126" s="151" t="s">
        <v>1313</v>
      </c>
      <c r="H126" s="250" t="s">
        <v>992</v>
      </c>
      <c r="I126" s="251">
        <v>4320</v>
      </c>
      <c r="J126" s="108">
        <v>2500</v>
      </c>
      <c r="K126" s="108"/>
      <c r="L126" s="151">
        <v>1820</v>
      </c>
      <c r="M126" s="151"/>
      <c r="N126" s="108"/>
      <c r="O126" s="151"/>
      <c r="P126" s="108"/>
      <c r="Q126" s="108"/>
      <c r="R126" s="109" t="s">
        <v>993</v>
      </c>
      <c r="S126" s="109" t="s">
        <v>951</v>
      </c>
      <c r="T126" s="254"/>
      <c r="U126" s="411"/>
    </row>
    <row r="127" spans="1:21" s="240" customFormat="1" ht="45" customHeight="1">
      <c r="A127" s="250" t="s">
        <v>994</v>
      </c>
      <c r="B127" s="251" t="s">
        <v>859</v>
      </c>
      <c r="C127" s="251" t="s">
        <v>436</v>
      </c>
      <c r="D127" s="251">
        <v>0.06</v>
      </c>
      <c r="E127" s="251">
        <v>0.06</v>
      </c>
      <c r="F127" s="251"/>
      <c r="G127" s="151" t="s">
        <v>1313</v>
      </c>
      <c r="H127" s="250" t="s">
        <v>1483</v>
      </c>
      <c r="I127" s="251">
        <v>6000</v>
      </c>
      <c r="J127" s="108">
        <v>3600</v>
      </c>
      <c r="K127" s="108">
        <v>1200</v>
      </c>
      <c r="L127" s="151">
        <v>1200</v>
      </c>
      <c r="M127" s="151"/>
      <c r="N127" s="108"/>
      <c r="O127" s="151"/>
      <c r="P127" s="108"/>
      <c r="Q127" s="108"/>
      <c r="R127" s="109" t="s">
        <v>1484</v>
      </c>
      <c r="S127" s="109" t="s">
        <v>951</v>
      </c>
      <c r="T127" s="254"/>
      <c r="U127" s="411"/>
    </row>
    <row r="128" spans="1:20" s="56" customFormat="1" ht="14.25">
      <c r="A128" s="50" t="s">
        <v>1271</v>
      </c>
      <c r="B128" s="51"/>
      <c r="C128" s="51"/>
      <c r="D128" s="51"/>
      <c r="E128" s="51"/>
      <c r="F128" s="51"/>
      <c r="G128" s="51"/>
      <c r="H128" s="356"/>
      <c r="I128" s="51"/>
      <c r="J128" s="51"/>
      <c r="K128" s="51"/>
      <c r="L128" s="51"/>
      <c r="M128" s="59"/>
      <c r="N128" s="59"/>
      <c r="O128" s="59"/>
      <c r="P128" s="59"/>
      <c r="Q128" s="59"/>
      <c r="R128" s="51"/>
      <c r="S128" s="54"/>
      <c r="T128" s="212"/>
    </row>
    <row r="129" spans="1:20" s="56" customFormat="1" ht="22.5">
      <c r="A129" s="52" t="s">
        <v>1272</v>
      </c>
      <c r="B129" s="51"/>
      <c r="C129" s="51"/>
      <c r="D129" s="51"/>
      <c r="E129" s="51"/>
      <c r="F129" s="51"/>
      <c r="G129" s="51"/>
      <c r="H129" s="356"/>
      <c r="I129" s="51"/>
      <c r="J129" s="51"/>
      <c r="K129" s="51"/>
      <c r="L129" s="51"/>
      <c r="M129" s="59"/>
      <c r="N129" s="59"/>
      <c r="O129" s="59"/>
      <c r="P129" s="59"/>
      <c r="Q129" s="59"/>
      <c r="R129" s="51"/>
      <c r="S129" s="47"/>
      <c r="T129" s="212"/>
    </row>
    <row r="130" spans="1:20" s="56" customFormat="1" ht="22.5">
      <c r="A130" s="45" t="s">
        <v>1485</v>
      </c>
      <c r="B130" s="46"/>
      <c r="C130" s="46"/>
      <c r="D130" s="46"/>
      <c r="E130" s="46"/>
      <c r="F130" s="46"/>
      <c r="G130" s="46"/>
      <c r="H130" s="378"/>
      <c r="I130" s="46"/>
      <c r="J130" s="46"/>
      <c r="K130" s="46"/>
      <c r="L130" s="46"/>
      <c r="M130" s="44"/>
      <c r="N130" s="44"/>
      <c r="O130" s="44"/>
      <c r="P130" s="44"/>
      <c r="Q130" s="44"/>
      <c r="R130" s="46"/>
      <c r="S130" s="54"/>
      <c r="T130" s="212"/>
    </row>
    <row r="131" spans="1:20" s="56" customFormat="1" ht="22.5">
      <c r="A131" s="52" t="s">
        <v>1486</v>
      </c>
      <c r="B131" s="51"/>
      <c r="C131" s="51"/>
      <c r="D131" s="51"/>
      <c r="E131" s="51"/>
      <c r="F131" s="51"/>
      <c r="G131" s="51"/>
      <c r="H131" s="356"/>
      <c r="I131" s="51"/>
      <c r="J131" s="51"/>
      <c r="K131" s="51"/>
      <c r="L131" s="51"/>
      <c r="M131" s="59"/>
      <c r="N131" s="59"/>
      <c r="O131" s="59"/>
      <c r="P131" s="59"/>
      <c r="Q131" s="59"/>
      <c r="R131" s="51"/>
      <c r="S131" s="21"/>
      <c r="T131" s="212"/>
    </row>
    <row r="132" spans="1:20" s="56" customFormat="1" ht="22.5">
      <c r="A132" s="20" t="s">
        <v>1485</v>
      </c>
      <c r="B132" s="16"/>
      <c r="C132" s="16"/>
      <c r="D132" s="16"/>
      <c r="E132" s="16"/>
      <c r="F132" s="16"/>
      <c r="G132" s="16"/>
      <c r="H132" s="397"/>
      <c r="I132" s="16"/>
      <c r="J132" s="16"/>
      <c r="K132" s="16"/>
      <c r="L132" s="16"/>
      <c r="M132" s="17"/>
      <c r="N132" s="17"/>
      <c r="O132" s="17"/>
      <c r="P132" s="17"/>
      <c r="Q132" s="17"/>
      <c r="R132" s="16"/>
      <c r="S132" s="211"/>
      <c r="T132" s="212"/>
    </row>
    <row r="133" spans="1:20" s="217" customFormat="1" ht="22.5">
      <c r="A133" s="52" t="s">
        <v>1487</v>
      </c>
      <c r="B133" s="159"/>
      <c r="C133" s="159"/>
      <c r="D133" s="159"/>
      <c r="E133" s="159"/>
      <c r="F133" s="159"/>
      <c r="G133" s="159"/>
      <c r="H133" s="157"/>
      <c r="I133" s="159"/>
      <c r="J133" s="159"/>
      <c r="K133" s="159"/>
      <c r="L133" s="159"/>
      <c r="M133" s="172"/>
      <c r="N133" s="172"/>
      <c r="O133" s="172"/>
      <c r="P133" s="172"/>
      <c r="Q133" s="172"/>
      <c r="R133" s="275"/>
      <c r="S133" s="272"/>
      <c r="T133" s="60"/>
    </row>
    <row r="134" spans="1:20" s="56" customFormat="1" ht="14.25">
      <c r="A134" s="105"/>
      <c r="B134" s="105"/>
      <c r="C134" s="105"/>
      <c r="D134" s="98"/>
      <c r="E134" s="105"/>
      <c r="F134" s="105"/>
      <c r="G134" s="98"/>
      <c r="H134" s="105"/>
      <c r="I134" s="98"/>
      <c r="J134" s="98"/>
      <c r="K134" s="98"/>
      <c r="L134" s="98"/>
      <c r="M134" s="105"/>
      <c r="N134" s="96"/>
      <c r="O134" s="96"/>
      <c r="P134" s="96"/>
      <c r="Q134" s="96"/>
      <c r="R134" s="274"/>
      <c r="S134" s="211"/>
      <c r="T134" s="212"/>
    </row>
    <row r="135" spans="1:20" s="217" customFormat="1" ht="22.5">
      <c r="A135" s="52" t="s">
        <v>1488</v>
      </c>
      <c r="B135" s="157"/>
      <c r="C135" s="157"/>
      <c r="D135" s="158"/>
      <c r="E135" s="157"/>
      <c r="F135" s="157"/>
      <c r="G135" s="158"/>
      <c r="H135" s="157"/>
      <c r="I135" s="158"/>
      <c r="J135" s="158"/>
      <c r="K135" s="158"/>
      <c r="L135" s="158"/>
      <c r="M135" s="157"/>
      <c r="N135" s="172"/>
      <c r="O135" s="172"/>
      <c r="P135" s="172"/>
      <c r="Q135" s="172"/>
      <c r="R135" s="275"/>
      <c r="S135" s="272"/>
      <c r="T135" s="60"/>
    </row>
    <row r="136" spans="1:21" s="240" customFormat="1" ht="30" customHeight="1">
      <c r="A136" s="106" t="s">
        <v>1044</v>
      </c>
      <c r="B136" s="100" t="s">
        <v>1045</v>
      </c>
      <c r="C136" s="260" t="s">
        <v>436</v>
      </c>
      <c r="D136" s="100" t="s">
        <v>746</v>
      </c>
      <c r="E136" s="103"/>
      <c r="F136" s="103" t="s">
        <v>361</v>
      </c>
      <c r="G136" s="100" t="s">
        <v>1350</v>
      </c>
      <c r="H136" s="106" t="s">
        <v>1046</v>
      </c>
      <c r="I136" s="100">
        <v>25000</v>
      </c>
      <c r="J136" s="100">
        <v>10000</v>
      </c>
      <c r="K136" s="100">
        <v>5000</v>
      </c>
      <c r="L136" s="100">
        <v>5000</v>
      </c>
      <c r="M136" s="103">
        <v>5000</v>
      </c>
      <c r="N136" s="102"/>
      <c r="O136" s="102"/>
      <c r="P136" s="102"/>
      <c r="Q136" s="102"/>
      <c r="R136" s="99"/>
      <c r="S136" s="102" t="s">
        <v>481</v>
      </c>
      <c r="T136" s="102"/>
      <c r="U136" s="411"/>
    </row>
    <row r="137" spans="1:20" s="56" customFormat="1" ht="38.25">
      <c r="A137" s="63" t="s">
        <v>1489</v>
      </c>
      <c r="B137" s="178"/>
      <c r="C137" s="178"/>
      <c r="D137" s="178"/>
      <c r="E137" s="178"/>
      <c r="F137" s="178"/>
      <c r="G137" s="178"/>
      <c r="H137" s="63"/>
      <c r="I137" s="178"/>
      <c r="J137" s="178"/>
      <c r="K137" s="178"/>
      <c r="L137" s="178"/>
      <c r="M137" s="63"/>
      <c r="N137" s="63"/>
      <c r="O137" s="63"/>
      <c r="P137" s="63"/>
      <c r="Q137" s="63"/>
      <c r="R137" s="178"/>
      <c r="S137" s="29"/>
      <c r="T137" s="30"/>
    </row>
    <row r="138" spans="1:20" s="56" customFormat="1" ht="14.25">
      <c r="A138" s="29"/>
      <c r="B138" s="33"/>
      <c r="C138" s="33"/>
      <c r="D138" s="33"/>
      <c r="E138" s="33"/>
      <c r="F138" s="33"/>
      <c r="G138" s="33"/>
      <c r="H138" s="403"/>
      <c r="I138" s="33"/>
      <c r="J138" s="33"/>
      <c r="K138" s="33"/>
      <c r="L138" s="33"/>
      <c r="M138" s="23"/>
      <c r="N138" s="23"/>
      <c r="O138" s="23"/>
      <c r="P138" s="23"/>
      <c r="Q138" s="23"/>
      <c r="R138" s="33"/>
      <c r="S138" s="29"/>
      <c r="T138" s="30"/>
    </row>
    <row r="139" spans="1:20" s="56" customFormat="1" ht="23.25" customHeight="1" hidden="1">
      <c r="A139" s="29"/>
      <c r="B139" s="33"/>
      <c r="C139" s="33"/>
      <c r="D139" s="33"/>
      <c r="E139" s="33"/>
      <c r="F139" s="33"/>
      <c r="G139" s="33"/>
      <c r="H139" s="403"/>
      <c r="I139" s="33"/>
      <c r="J139" s="33"/>
      <c r="K139" s="33"/>
      <c r="L139" s="33"/>
      <c r="M139" s="23"/>
      <c r="N139" s="23"/>
      <c r="O139" s="23"/>
      <c r="P139" s="23"/>
      <c r="Q139" s="23"/>
      <c r="R139" s="33"/>
      <c r="S139" s="29"/>
      <c r="T139" s="30"/>
    </row>
    <row r="140" spans="1:20" s="56" customFormat="1" ht="14.25" hidden="1">
      <c r="A140" s="29"/>
      <c r="B140" s="33"/>
      <c r="C140" s="33"/>
      <c r="D140" s="33"/>
      <c r="E140" s="33"/>
      <c r="F140" s="33"/>
      <c r="G140" s="33"/>
      <c r="H140" s="403"/>
      <c r="I140" s="33"/>
      <c r="J140" s="33"/>
      <c r="K140" s="33"/>
      <c r="L140" s="33"/>
      <c r="M140" s="23"/>
      <c r="N140" s="23"/>
      <c r="O140" s="23"/>
      <c r="P140" s="23"/>
      <c r="Q140" s="23"/>
      <c r="R140" s="33"/>
      <c r="S140" s="29"/>
      <c r="T140" s="30"/>
    </row>
    <row r="141" spans="1:20" s="56" customFormat="1" ht="14.25" hidden="1">
      <c r="A141" s="29"/>
      <c r="B141" s="33"/>
      <c r="C141" s="33"/>
      <c r="D141" s="33"/>
      <c r="E141" s="33"/>
      <c r="F141" s="33"/>
      <c r="G141" s="33"/>
      <c r="H141" s="403"/>
      <c r="I141" s="33"/>
      <c r="J141" s="33"/>
      <c r="K141" s="33"/>
      <c r="L141" s="33"/>
      <c r="M141" s="23"/>
      <c r="N141" s="23"/>
      <c r="O141" s="23"/>
      <c r="P141" s="23"/>
      <c r="Q141" s="23"/>
      <c r="R141" s="33"/>
      <c r="S141" s="29"/>
      <c r="T141" s="30"/>
    </row>
    <row r="142" spans="1:20" s="56" customFormat="1" ht="14.25" hidden="1">
      <c r="A142" s="29"/>
      <c r="B142" s="33"/>
      <c r="C142" s="33"/>
      <c r="D142" s="33"/>
      <c r="E142" s="33"/>
      <c r="F142" s="33"/>
      <c r="G142" s="33"/>
      <c r="H142" s="403"/>
      <c r="I142" s="33"/>
      <c r="J142" s="33"/>
      <c r="K142" s="33"/>
      <c r="L142" s="33"/>
      <c r="M142" s="23"/>
      <c r="N142" s="23"/>
      <c r="O142" s="23"/>
      <c r="P142" s="23"/>
      <c r="Q142" s="23"/>
      <c r="R142" s="33"/>
      <c r="S142" s="29"/>
      <c r="T142" s="30"/>
    </row>
    <row r="143" spans="1:20" s="56" customFormat="1" ht="14.25" hidden="1">
      <c r="A143" s="29"/>
      <c r="B143" s="33"/>
      <c r="C143" s="33"/>
      <c r="D143" s="33"/>
      <c r="E143" s="33"/>
      <c r="F143" s="33"/>
      <c r="G143" s="33"/>
      <c r="H143" s="403"/>
      <c r="I143" s="33"/>
      <c r="J143" s="33"/>
      <c r="K143" s="33"/>
      <c r="L143" s="33"/>
      <c r="M143" s="23"/>
      <c r="N143" s="23"/>
      <c r="O143" s="23"/>
      <c r="P143" s="23"/>
      <c r="Q143" s="23"/>
      <c r="R143" s="33"/>
      <c r="S143" s="29"/>
      <c r="T143" s="30"/>
    </row>
    <row r="144" spans="1:20" s="56" customFormat="1" ht="14.25" hidden="1">
      <c r="A144" s="29"/>
      <c r="B144" s="33"/>
      <c r="C144" s="33"/>
      <c r="D144" s="33"/>
      <c r="E144" s="33"/>
      <c r="F144" s="33"/>
      <c r="G144" s="33"/>
      <c r="H144" s="403"/>
      <c r="I144" s="33"/>
      <c r="J144" s="33"/>
      <c r="K144" s="33"/>
      <c r="L144" s="33"/>
      <c r="M144" s="23"/>
      <c r="N144" s="23"/>
      <c r="O144" s="23"/>
      <c r="P144" s="23"/>
      <c r="Q144" s="23"/>
      <c r="R144" s="33"/>
      <c r="S144" s="29"/>
      <c r="T144" s="30"/>
    </row>
    <row r="145" spans="1:20" s="56" customFormat="1" ht="14.25" hidden="1">
      <c r="A145" s="29"/>
      <c r="B145" s="33"/>
      <c r="C145" s="33"/>
      <c r="D145" s="33"/>
      <c r="E145" s="33"/>
      <c r="F145" s="33"/>
      <c r="G145" s="33"/>
      <c r="H145" s="403"/>
      <c r="I145" s="33"/>
      <c r="J145" s="33"/>
      <c r="K145" s="33"/>
      <c r="L145" s="33"/>
      <c r="M145" s="23"/>
      <c r="N145" s="23"/>
      <c r="O145" s="23"/>
      <c r="P145" s="23"/>
      <c r="Q145" s="23"/>
      <c r="R145" s="33"/>
      <c r="S145" s="29"/>
      <c r="T145" s="30"/>
    </row>
    <row r="146" spans="1:20" s="56" customFormat="1" ht="14.25" hidden="1">
      <c r="A146" s="29"/>
      <c r="B146" s="33"/>
      <c r="C146" s="33"/>
      <c r="D146" s="33"/>
      <c r="E146" s="33"/>
      <c r="F146" s="33"/>
      <c r="G146" s="33"/>
      <c r="H146" s="403"/>
      <c r="I146" s="33"/>
      <c r="J146" s="33"/>
      <c r="K146" s="33"/>
      <c r="L146" s="33"/>
      <c r="M146" s="23"/>
      <c r="N146" s="23"/>
      <c r="O146" s="23"/>
      <c r="P146" s="23"/>
      <c r="Q146" s="23"/>
      <c r="R146" s="33"/>
      <c r="S146" s="29"/>
      <c r="T146" s="30"/>
    </row>
    <row r="147" spans="1:20" s="56" customFormat="1" ht="14.25" hidden="1">
      <c r="A147" s="29"/>
      <c r="B147" s="33"/>
      <c r="C147" s="33"/>
      <c r="D147" s="33"/>
      <c r="E147" s="33"/>
      <c r="F147" s="33"/>
      <c r="G147" s="33"/>
      <c r="H147" s="403"/>
      <c r="I147" s="33"/>
      <c r="J147" s="33"/>
      <c r="K147" s="33"/>
      <c r="L147" s="33"/>
      <c r="M147" s="23"/>
      <c r="N147" s="23"/>
      <c r="O147" s="23"/>
      <c r="P147" s="23"/>
      <c r="Q147" s="23"/>
      <c r="R147" s="33"/>
      <c r="S147" s="29"/>
      <c r="T147" s="30"/>
    </row>
    <row r="148" spans="1:20" s="56" customFormat="1" ht="14.25" hidden="1">
      <c r="A148" s="29"/>
      <c r="B148" s="33"/>
      <c r="C148" s="33"/>
      <c r="D148" s="33"/>
      <c r="E148" s="33"/>
      <c r="F148" s="33"/>
      <c r="G148" s="33"/>
      <c r="H148" s="403"/>
      <c r="I148" s="33"/>
      <c r="J148" s="33"/>
      <c r="K148" s="33"/>
      <c r="L148" s="33"/>
      <c r="M148" s="23"/>
      <c r="N148" s="23"/>
      <c r="O148" s="23"/>
      <c r="P148" s="23"/>
      <c r="Q148" s="23"/>
      <c r="R148" s="33"/>
      <c r="S148" s="29"/>
      <c r="T148" s="30"/>
    </row>
    <row r="149" spans="1:20" s="56" customFormat="1" ht="14.25" hidden="1">
      <c r="A149" s="29"/>
      <c r="B149" s="33"/>
      <c r="C149" s="33"/>
      <c r="D149" s="33"/>
      <c r="E149" s="33"/>
      <c r="F149" s="33"/>
      <c r="G149" s="33"/>
      <c r="H149" s="403"/>
      <c r="I149" s="33"/>
      <c r="J149" s="33"/>
      <c r="K149" s="33"/>
      <c r="L149" s="33"/>
      <c r="M149" s="23"/>
      <c r="N149" s="23"/>
      <c r="O149" s="23"/>
      <c r="P149" s="23"/>
      <c r="Q149" s="23"/>
      <c r="R149" s="33"/>
      <c r="S149" s="29"/>
      <c r="T149" s="30"/>
    </row>
    <row r="150" spans="1:20" s="56" customFormat="1" ht="14.25" hidden="1">
      <c r="A150" s="29"/>
      <c r="B150" s="33"/>
      <c r="C150" s="33"/>
      <c r="D150" s="33"/>
      <c r="E150" s="33"/>
      <c r="F150" s="33"/>
      <c r="G150" s="33"/>
      <c r="H150" s="403"/>
      <c r="I150" s="33"/>
      <c r="J150" s="33"/>
      <c r="K150" s="33"/>
      <c r="L150" s="33"/>
      <c r="M150" s="23"/>
      <c r="N150" s="23"/>
      <c r="O150" s="23"/>
      <c r="P150" s="23"/>
      <c r="Q150" s="23"/>
      <c r="R150" s="33"/>
      <c r="S150" s="29"/>
      <c r="T150" s="30"/>
    </row>
    <row r="151" spans="1:20" s="56" customFormat="1" ht="14.25" hidden="1">
      <c r="A151" s="29"/>
      <c r="B151" s="33"/>
      <c r="C151" s="33"/>
      <c r="D151" s="33"/>
      <c r="E151" s="33"/>
      <c r="F151" s="33"/>
      <c r="G151" s="33"/>
      <c r="H151" s="403"/>
      <c r="I151" s="33"/>
      <c r="J151" s="33"/>
      <c r="K151" s="33"/>
      <c r="L151" s="33"/>
      <c r="M151" s="23"/>
      <c r="N151" s="23"/>
      <c r="O151" s="23"/>
      <c r="P151" s="23"/>
      <c r="Q151" s="23"/>
      <c r="R151" s="33"/>
      <c r="S151" s="29"/>
      <c r="T151" s="30"/>
    </row>
    <row r="152" spans="1:20" s="56" customFormat="1" ht="14.25" hidden="1">
      <c r="A152" s="29"/>
      <c r="B152" s="33"/>
      <c r="C152" s="33"/>
      <c r="D152" s="33"/>
      <c r="E152" s="33"/>
      <c r="F152" s="33"/>
      <c r="G152" s="33"/>
      <c r="H152" s="403"/>
      <c r="I152" s="33"/>
      <c r="J152" s="33"/>
      <c r="K152" s="33"/>
      <c r="L152" s="33"/>
      <c r="M152" s="23"/>
      <c r="N152" s="23"/>
      <c r="O152" s="23"/>
      <c r="P152" s="23"/>
      <c r="Q152" s="23"/>
      <c r="R152" s="33"/>
      <c r="S152" s="29"/>
      <c r="T152" s="30"/>
    </row>
    <row r="153" spans="1:20" s="56" customFormat="1" ht="14.25" hidden="1">
      <c r="A153" s="29"/>
      <c r="B153" s="33"/>
      <c r="C153" s="33"/>
      <c r="D153" s="33"/>
      <c r="E153" s="33"/>
      <c r="F153" s="33"/>
      <c r="G153" s="33"/>
      <c r="H153" s="403"/>
      <c r="I153" s="33"/>
      <c r="J153" s="33"/>
      <c r="K153" s="33"/>
      <c r="L153" s="33"/>
      <c r="M153" s="23"/>
      <c r="N153" s="23"/>
      <c r="O153" s="23"/>
      <c r="P153" s="23"/>
      <c r="Q153" s="23"/>
      <c r="R153" s="33"/>
      <c r="S153" s="29"/>
      <c r="T153" s="30"/>
    </row>
    <row r="154" spans="1:20" s="56" customFormat="1" ht="14.25" hidden="1">
      <c r="A154" s="29"/>
      <c r="B154" s="33"/>
      <c r="C154" s="33"/>
      <c r="D154" s="33"/>
      <c r="E154" s="33"/>
      <c r="F154" s="33"/>
      <c r="G154" s="33"/>
      <c r="H154" s="403"/>
      <c r="I154" s="33"/>
      <c r="J154" s="33"/>
      <c r="K154" s="33"/>
      <c r="L154" s="33"/>
      <c r="M154" s="23"/>
      <c r="N154" s="23"/>
      <c r="O154" s="23"/>
      <c r="P154" s="23"/>
      <c r="Q154" s="23"/>
      <c r="R154" s="33"/>
      <c r="S154" s="29"/>
      <c r="T154" s="30"/>
    </row>
    <row r="155" spans="1:20" s="56" customFormat="1" ht="14.25" hidden="1">
      <c r="A155" s="29"/>
      <c r="B155" s="33"/>
      <c r="C155" s="33"/>
      <c r="D155" s="33"/>
      <c r="E155" s="33"/>
      <c r="F155" s="33"/>
      <c r="G155" s="33"/>
      <c r="H155" s="403"/>
      <c r="I155" s="33"/>
      <c r="J155" s="33"/>
      <c r="K155" s="33"/>
      <c r="L155" s="33"/>
      <c r="M155" s="23"/>
      <c r="N155" s="23"/>
      <c r="O155" s="23"/>
      <c r="P155" s="23"/>
      <c r="Q155" s="23"/>
      <c r="R155" s="33"/>
      <c r="S155" s="29"/>
      <c r="T155" s="30"/>
    </row>
    <row r="156" spans="1:20" s="56" customFormat="1" ht="14.25" hidden="1">
      <c r="A156" s="29"/>
      <c r="B156" s="33"/>
      <c r="C156" s="33"/>
      <c r="D156" s="33"/>
      <c r="E156" s="33"/>
      <c r="F156" s="33"/>
      <c r="G156" s="33"/>
      <c r="H156" s="403"/>
      <c r="I156" s="33"/>
      <c r="J156" s="33"/>
      <c r="K156" s="33"/>
      <c r="L156" s="33"/>
      <c r="M156" s="23"/>
      <c r="N156" s="23"/>
      <c r="O156" s="23"/>
      <c r="P156" s="23"/>
      <c r="Q156" s="23"/>
      <c r="R156" s="33"/>
      <c r="S156" s="29"/>
      <c r="T156" s="30"/>
    </row>
    <row r="157" spans="1:20" s="56" customFormat="1" ht="14.25" hidden="1">
      <c r="A157" s="29"/>
      <c r="B157" s="33"/>
      <c r="C157" s="33"/>
      <c r="D157" s="33"/>
      <c r="E157" s="33"/>
      <c r="F157" s="33"/>
      <c r="G157" s="33"/>
      <c r="H157" s="403"/>
      <c r="I157" s="33"/>
      <c r="J157" s="33"/>
      <c r="K157" s="33"/>
      <c r="L157" s="33"/>
      <c r="M157" s="23"/>
      <c r="N157" s="23"/>
      <c r="O157" s="23"/>
      <c r="P157" s="23"/>
      <c r="Q157" s="23"/>
      <c r="R157" s="33"/>
      <c r="S157" s="29"/>
      <c r="T157" s="30"/>
    </row>
    <row r="158" spans="1:20" s="56" customFormat="1" ht="14.25" hidden="1">
      <c r="A158" s="29"/>
      <c r="B158" s="33"/>
      <c r="C158" s="33"/>
      <c r="D158" s="33"/>
      <c r="E158" s="33"/>
      <c r="F158" s="33"/>
      <c r="G158" s="33"/>
      <c r="H158" s="403"/>
      <c r="I158" s="33"/>
      <c r="J158" s="33"/>
      <c r="K158" s="33"/>
      <c r="L158" s="33"/>
      <c r="M158" s="23"/>
      <c r="N158" s="23"/>
      <c r="O158" s="23"/>
      <c r="P158" s="23"/>
      <c r="Q158" s="23"/>
      <c r="R158" s="33"/>
      <c r="S158" s="29"/>
      <c r="T158" s="30"/>
    </row>
    <row r="159" spans="1:20" s="56" customFormat="1" ht="14.25" hidden="1">
      <c r="A159" s="29"/>
      <c r="B159" s="33"/>
      <c r="C159" s="33"/>
      <c r="D159" s="33"/>
      <c r="E159" s="33"/>
      <c r="F159" s="33"/>
      <c r="G159" s="33"/>
      <c r="H159" s="403"/>
      <c r="I159" s="33"/>
      <c r="J159" s="33"/>
      <c r="K159" s="33"/>
      <c r="L159" s="33"/>
      <c r="M159" s="23"/>
      <c r="N159" s="23"/>
      <c r="O159" s="23"/>
      <c r="P159" s="23"/>
      <c r="Q159" s="23"/>
      <c r="R159" s="33"/>
      <c r="S159" s="29"/>
      <c r="T159" s="30"/>
    </row>
    <row r="160" spans="1:20" s="56" customFormat="1" ht="14.25" hidden="1">
      <c r="A160" s="29"/>
      <c r="B160" s="33"/>
      <c r="C160" s="33"/>
      <c r="D160" s="33"/>
      <c r="E160" s="33"/>
      <c r="F160" s="33"/>
      <c r="G160" s="33"/>
      <c r="H160" s="403"/>
      <c r="I160" s="33"/>
      <c r="J160" s="33"/>
      <c r="K160" s="33"/>
      <c r="L160" s="33"/>
      <c r="M160" s="23"/>
      <c r="N160" s="23"/>
      <c r="O160" s="23"/>
      <c r="P160" s="23"/>
      <c r="Q160" s="23"/>
      <c r="R160" s="33"/>
      <c r="S160" s="29"/>
      <c r="T160" s="30"/>
    </row>
    <row r="161" spans="1:20" s="56" customFormat="1" ht="14.25" hidden="1">
      <c r="A161" s="29"/>
      <c r="B161" s="33"/>
      <c r="C161" s="33"/>
      <c r="D161" s="33"/>
      <c r="E161" s="33"/>
      <c r="F161" s="33"/>
      <c r="G161" s="33"/>
      <c r="H161" s="403"/>
      <c r="I161" s="33"/>
      <c r="J161" s="33"/>
      <c r="K161" s="33"/>
      <c r="L161" s="33"/>
      <c r="M161" s="23"/>
      <c r="N161" s="23"/>
      <c r="O161" s="23"/>
      <c r="P161" s="23"/>
      <c r="Q161" s="23"/>
      <c r="R161" s="33"/>
      <c r="S161" s="29"/>
      <c r="T161" s="30"/>
    </row>
    <row r="162" spans="1:20" s="56" customFormat="1" ht="14.25" hidden="1">
      <c r="A162" s="29"/>
      <c r="B162" s="33"/>
      <c r="C162" s="33"/>
      <c r="D162" s="33"/>
      <c r="E162" s="33"/>
      <c r="F162" s="33"/>
      <c r="G162" s="33"/>
      <c r="H162" s="403"/>
      <c r="I162" s="33"/>
      <c r="J162" s="33"/>
      <c r="K162" s="33"/>
      <c r="L162" s="33"/>
      <c r="M162" s="23"/>
      <c r="N162" s="23"/>
      <c r="O162" s="23"/>
      <c r="P162" s="23"/>
      <c r="Q162" s="23"/>
      <c r="R162" s="33"/>
      <c r="S162" s="29"/>
      <c r="T162" s="30"/>
    </row>
    <row r="163" spans="1:20" s="56" customFormat="1" ht="14.25" hidden="1">
      <c r="A163" s="29"/>
      <c r="B163" s="33"/>
      <c r="C163" s="33"/>
      <c r="D163" s="33"/>
      <c r="E163" s="33"/>
      <c r="F163" s="33"/>
      <c r="G163" s="33"/>
      <c r="H163" s="403"/>
      <c r="I163" s="33"/>
      <c r="J163" s="33"/>
      <c r="K163" s="33"/>
      <c r="L163" s="33"/>
      <c r="M163" s="23"/>
      <c r="N163" s="23"/>
      <c r="O163" s="23"/>
      <c r="P163" s="23"/>
      <c r="Q163" s="23"/>
      <c r="R163" s="33"/>
      <c r="S163" s="29"/>
      <c r="T163" s="30"/>
    </row>
    <row r="164" spans="1:20" s="56" customFormat="1" ht="14.25" hidden="1">
      <c r="A164" s="29"/>
      <c r="B164" s="33"/>
      <c r="C164" s="33"/>
      <c r="D164" s="33"/>
      <c r="E164" s="33"/>
      <c r="F164" s="33"/>
      <c r="G164" s="33"/>
      <c r="H164" s="403"/>
      <c r="I164" s="33"/>
      <c r="J164" s="33"/>
      <c r="K164" s="33"/>
      <c r="L164" s="33"/>
      <c r="M164" s="23"/>
      <c r="N164" s="23"/>
      <c r="O164" s="23"/>
      <c r="P164" s="23"/>
      <c r="Q164" s="23"/>
      <c r="R164" s="33"/>
      <c r="S164" s="29"/>
      <c r="T164" s="30"/>
    </row>
    <row r="165" spans="1:20" s="56" customFormat="1" ht="14.25" hidden="1">
      <c r="A165" s="29"/>
      <c r="B165" s="33"/>
      <c r="C165" s="33"/>
      <c r="D165" s="33"/>
      <c r="E165" s="33"/>
      <c r="F165" s="33"/>
      <c r="G165" s="33"/>
      <c r="H165" s="403"/>
      <c r="I165" s="33"/>
      <c r="J165" s="33"/>
      <c r="K165" s="33"/>
      <c r="L165" s="33"/>
      <c r="M165" s="23"/>
      <c r="N165" s="23"/>
      <c r="O165" s="23"/>
      <c r="P165" s="23"/>
      <c r="Q165" s="23"/>
      <c r="R165" s="33"/>
      <c r="S165" s="29"/>
      <c r="T165" s="30"/>
    </row>
    <row r="166" spans="1:20" s="56" customFormat="1" ht="14.25" hidden="1">
      <c r="A166" s="29"/>
      <c r="B166" s="33"/>
      <c r="C166" s="33"/>
      <c r="D166" s="33"/>
      <c r="E166" s="33"/>
      <c r="F166" s="33"/>
      <c r="G166" s="33"/>
      <c r="H166" s="403"/>
      <c r="I166" s="33"/>
      <c r="J166" s="33"/>
      <c r="K166" s="33"/>
      <c r="L166" s="33"/>
      <c r="M166" s="23"/>
      <c r="N166" s="23"/>
      <c r="O166" s="23"/>
      <c r="P166" s="23"/>
      <c r="Q166" s="23"/>
      <c r="R166" s="33"/>
      <c r="S166" s="29"/>
      <c r="T166" s="30"/>
    </row>
    <row r="167" spans="1:20" s="56" customFormat="1" ht="14.25" hidden="1">
      <c r="A167" s="29"/>
      <c r="B167" s="33"/>
      <c r="C167" s="33"/>
      <c r="D167" s="33"/>
      <c r="E167" s="33"/>
      <c r="F167" s="33"/>
      <c r="G167" s="33"/>
      <c r="H167" s="403"/>
      <c r="I167" s="33"/>
      <c r="J167" s="33"/>
      <c r="K167" s="33"/>
      <c r="L167" s="33"/>
      <c r="M167" s="23"/>
      <c r="N167" s="23"/>
      <c r="O167" s="23"/>
      <c r="P167" s="23"/>
      <c r="Q167" s="23"/>
      <c r="R167" s="33"/>
      <c r="S167" s="29"/>
      <c r="T167" s="30"/>
    </row>
    <row r="168" spans="1:20" s="56" customFormat="1" ht="14.25" hidden="1">
      <c r="A168" s="29"/>
      <c r="B168" s="33"/>
      <c r="C168" s="33"/>
      <c r="D168" s="33"/>
      <c r="E168" s="33"/>
      <c r="F168" s="33"/>
      <c r="G168" s="33"/>
      <c r="H168" s="403"/>
      <c r="I168" s="33"/>
      <c r="J168" s="33"/>
      <c r="K168" s="33"/>
      <c r="L168" s="33"/>
      <c r="M168" s="23"/>
      <c r="N168" s="23"/>
      <c r="O168" s="23"/>
      <c r="P168" s="23"/>
      <c r="Q168" s="23"/>
      <c r="R168" s="33"/>
      <c r="S168" s="29"/>
      <c r="T168" s="30"/>
    </row>
    <row r="169" spans="1:20" s="56" customFormat="1" ht="14.25" hidden="1">
      <c r="A169" s="29"/>
      <c r="B169" s="33"/>
      <c r="C169" s="33"/>
      <c r="D169" s="33"/>
      <c r="E169" s="33"/>
      <c r="F169" s="33"/>
      <c r="G169" s="33"/>
      <c r="H169" s="403"/>
      <c r="I169" s="33"/>
      <c r="J169" s="33"/>
      <c r="K169" s="33"/>
      <c r="L169" s="33"/>
      <c r="M169" s="23"/>
      <c r="N169" s="23"/>
      <c r="O169" s="23"/>
      <c r="P169" s="23"/>
      <c r="Q169" s="23"/>
      <c r="R169" s="33"/>
      <c r="S169" s="29"/>
      <c r="T169" s="30"/>
    </row>
    <row r="170" spans="1:20" ht="14.25" hidden="1">
      <c r="A170" s="29"/>
      <c r="B170" s="33"/>
      <c r="C170" s="33"/>
      <c r="D170" s="33"/>
      <c r="E170" s="33"/>
      <c r="F170" s="33"/>
      <c r="G170" s="33"/>
      <c r="H170" s="403"/>
      <c r="I170" s="33"/>
      <c r="J170" s="33"/>
      <c r="K170" s="33"/>
      <c r="L170" s="33"/>
      <c r="M170" s="23"/>
      <c r="N170" s="23"/>
      <c r="O170" s="23"/>
      <c r="P170" s="23"/>
      <c r="Q170" s="23"/>
      <c r="R170" s="33"/>
      <c r="S170" s="29"/>
      <c r="T170" s="30"/>
    </row>
    <row r="171" spans="1:20" ht="14.25" hidden="1">
      <c r="A171" s="29"/>
      <c r="B171" s="33"/>
      <c r="C171" s="33"/>
      <c r="D171" s="33"/>
      <c r="E171" s="33"/>
      <c r="F171" s="33"/>
      <c r="G171" s="33"/>
      <c r="H171" s="403"/>
      <c r="I171" s="33"/>
      <c r="J171" s="33"/>
      <c r="K171" s="33"/>
      <c r="L171" s="33"/>
      <c r="M171" s="23"/>
      <c r="N171" s="23"/>
      <c r="O171" s="23"/>
      <c r="P171" s="23"/>
      <c r="Q171" s="23"/>
      <c r="R171" s="33"/>
      <c r="S171" s="29"/>
      <c r="T171" s="30"/>
    </row>
    <row r="172" spans="1:20" ht="14.25" hidden="1">
      <c r="A172" s="29"/>
      <c r="B172" s="33"/>
      <c r="C172" s="33"/>
      <c r="D172" s="33"/>
      <c r="E172" s="33"/>
      <c r="F172" s="33"/>
      <c r="G172" s="33"/>
      <c r="H172" s="403"/>
      <c r="I172" s="33"/>
      <c r="J172" s="33"/>
      <c r="K172" s="33"/>
      <c r="L172" s="33"/>
      <c r="M172" s="23"/>
      <c r="N172" s="23"/>
      <c r="O172" s="23"/>
      <c r="P172" s="23"/>
      <c r="Q172" s="23"/>
      <c r="R172" s="33"/>
      <c r="S172" s="29"/>
      <c r="T172" s="30"/>
    </row>
    <row r="173" spans="1:20" ht="14.25" hidden="1">
      <c r="A173" s="29"/>
      <c r="B173" s="33"/>
      <c r="C173" s="33"/>
      <c r="D173" s="33"/>
      <c r="E173" s="33"/>
      <c r="F173" s="33"/>
      <c r="G173" s="33"/>
      <c r="H173" s="403"/>
      <c r="I173" s="33"/>
      <c r="J173" s="33"/>
      <c r="K173" s="33"/>
      <c r="L173" s="33"/>
      <c r="M173" s="23"/>
      <c r="N173" s="23"/>
      <c r="O173" s="23"/>
      <c r="P173" s="23"/>
      <c r="Q173" s="23"/>
      <c r="R173" s="33"/>
      <c r="S173" s="29"/>
      <c r="T173" s="30"/>
    </row>
    <row r="174" spans="1:20" ht="14.25" hidden="1">
      <c r="A174" s="29"/>
      <c r="B174" s="33"/>
      <c r="C174" s="33"/>
      <c r="D174" s="33"/>
      <c r="E174" s="33"/>
      <c r="F174" s="33"/>
      <c r="G174" s="33"/>
      <c r="H174" s="403"/>
      <c r="I174" s="33"/>
      <c r="J174" s="33"/>
      <c r="K174" s="33"/>
      <c r="L174" s="33"/>
      <c r="M174" s="23"/>
      <c r="N174" s="23"/>
      <c r="O174" s="23"/>
      <c r="P174" s="23"/>
      <c r="Q174" s="23"/>
      <c r="R174" s="33"/>
      <c r="S174" s="29"/>
      <c r="T174" s="30"/>
    </row>
    <row r="175" spans="1:20" ht="14.25" hidden="1">
      <c r="A175" s="29"/>
      <c r="B175" s="33"/>
      <c r="C175" s="33"/>
      <c r="D175" s="33"/>
      <c r="E175" s="33"/>
      <c r="F175" s="33"/>
      <c r="G175" s="33"/>
      <c r="H175" s="403"/>
      <c r="I175" s="33"/>
      <c r="J175" s="33"/>
      <c r="K175" s="33"/>
      <c r="L175" s="33"/>
      <c r="M175" s="23"/>
      <c r="N175" s="23"/>
      <c r="O175" s="23"/>
      <c r="P175" s="23"/>
      <c r="Q175" s="23"/>
      <c r="R175" s="33"/>
      <c r="S175" s="29"/>
      <c r="T175" s="30"/>
    </row>
    <row r="176" spans="1:20" ht="14.25" hidden="1">
      <c r="A176" s="29"/>
      <c r="B176" s="33"/>
      <c r="C176" s="33"/>
      <c r="D176" s="33"/>
      <c r="E176" s="33"/>
      <c r="F176" s="33"/>
      <c r="G176" s="33"/>
      <c r="H176" s="403"/>
      <c r="I176" s="33"/>
      <c r="J176" s="33"/>
      <c r="K176" s="33"/>
      <c r="L176" s="33"/>
      <c r="M176" s="23"/>
      <c r="N176" s="23"/>
      <c r="O176" s="23"/>
      <c r="P176" s="23"/>
      <c r="Q176" s="23"/>
      <c r="R176" s="33"/>
      <c r="S176" s="29"/>
      <c r="T176" s="30"/>
    </row>
    <row r="177" spans="1:20" ht="14.25" hidden="1">
      <c r="A177" s="29"/>
      <c r="B177" s="33"/>
      <c r="C177" s="33"/>
      <c r="D177" s="33"/>
      <c r="E177" s="33"/>
      <c r="F177" s="33"/>
      <c r="G177" s="33"/>
      <c r="H177" s="403"/>
      <c r="I177" s="33"/>
      <c r="J177" s="33"/>
      <c r="K177" s="33"/>
      <c r="L177" s="33"/>
      <c r="M177" s="23"/>
      <c r="N177" s="23"/>
      <c r="O177" s="23"/>
      <c r="P177" s="23"/>
      <c r="Q177" s="23"/>
      <c r="R177" s="33"/>
      <c r="S177" s="29"/>
      <c r="T177" s="30"/>
    </row>
    <row r="178" spans="1:20" ht="14.25" hidden="1">
      <c r="A178" s="29"/>
      <c r="B178" s="33"/>
      <c r="C178" s="33"/>
      <c r="D178" s="33"/>
      <c r="E178" s="33"/>
      <c r="F178" s="33"/>
      <c r="G178" s="33"/>
      <c r="H178" s="403"/>
      <c r="I178" s="33"/>
      <c r="J178" s="33"/>
      <c r="K178" s="33"/>
      <c r="L178" s="33"/>
      <c r="M178" s="23"/>
      <c r="N178" s="23"/>
      <c r="O178" s="23"/>
      <c r="P178" s="23"/>
      <c r="Q178" s="23"/>
      <c r="R178" s="33"/>
      <c r="S178" s="29"/>
      <c r="T178" s="30"/>
    </row>
    <row r="179" spans="1:20" ht="14.25" hidden="1">
      <c r="A179" s="29"/>
      <c r="B179" s="33"/>
      <c r="C179" s="33"/>
      <c r="D179" s="33"/>
      <c r="E179" s="33"/>
      <c r="F179" s="33"/>
      <c r="G179" s="33"/>
      <c r="H179" s="403"/>
      <c r="I179" s="33"/>
      <c r="J179" s="33"/>
      <c r="K179" s="33"/>
      <c r="L179" s="33"/>
      <c r="M179" s="23"/>
      <c r="N179" s="23"/>
      <c r="O179" s="23"/>
      <c r="P179" s="23"/>
      <c r="Q179" s="23"/>
      <c r="R179" s="33"/>
      <c r="S179" s="29"/>
      <c r="T179" s="30"/>
    </row>
    <row r="180" spans="1:20" ht="14.25" hidden="1">
      <c r="A180" s="29"/>
      <c r="B180" s="33"/>
      <c r="C180" s="33"/>
      <c r="D180" s="33"/>
      <c r="E180" s="33"/>
      <c r="F180" s="33"/>
      <c r="G180" s="33"/>
      <c r="H180" s="403"/>
      <c r="I180" s="33"/>
      <c r="J180" s="33"/>
      <c r="K180" s="33"/>
      <c r="L180" s="33"/>
      <c r="M180" s="23"/>
      <c r="N180" s="23"/>
      <c r="O180" s="23"/>
      <c r="P180" s="23"/>
      <c r="Q180" s="23"/>
      <c r="R180" s="33"/>
      <c r="S180" s="29"/>
      <c r="T180" s="30"/>
    </row>
    <row r="181" spans="1:20" ht="14.25" hidden="1">
      <c r="A181" s="29"/>
      <c r="B181" s="33"/>
      <c r="C181" s="33"/>
      <c r="D181" s="33"/>
      <c r="E181" s="33"/>
      <c r="F181" s="33"/>
      <c r="G181" s="33"/>
      <c r="H181" s="403"/>
      <c r="I181" s="33"/>
      <c r="J181" s="33"/>
      <c r="K181" s="33"/>
      <c r="L181" s="33"/>
      <c r="M181" s="23"/>
      <c r="N181" s="23"/>
      <c r="O181" s="23"/>
      <c r="P181" s="23"/>
      <c r="Q181" s="23"/>
      <c r="R181" s="33"/>
      <c r="S181" s="29"/>
      <c r="T181" s="30"/>
    </row>
    <row r="182" spans="1:20" ht="14.25" hidden="1">
      <c r="A182" s="29"/>
      <c r="B182" s="33"/>
      <c r="C182" s="33"/>
      <c r="D182" s="33"/>
      <c r="E182" s="33"/>
      <c r="F182" s="33"/>
      <c r="G182" s="33"/>
      <c r="H182" s="403"/>
      <c r="I182" s="33"/>
      <c r="J182" s="33"/>
      <c r="K182" s="33"/>
      <c r="L182" s="33"/>
      <c r="M182" s="23"/>
      <c r="N182" s="23"/>
      <c r="O182" s="23"/>
      <c r="P182" s="23"/>
      <c r="Q182" s="23"/>
      <c r="R182" s="33"/>
      <c r="S182" s="29"/>
      <c r="T182" s="30"/>
    </row>
    <row r="183" spans="1:20" ht="14.25" hidden="1">
      <c r="A183" s="29"/>
      <c r="B183" s="33"/>
      <c r="C183" s="33"/>
      <c r="D183" s="33"/>
      <c r="E183" s="33"/>
      <c r="F183" s="33"/>
      <c r="G183" s="33"/>
      <c r="H183" s="403"/>
      <c r="I183" s="33"/>
      <c r="J183" s="33"/>
      <c r="K183" s="33"/>
      <c r="L183" s="33"/>
      <c r="M183" s="23"/>
      <c r="N183" s="23"/>
      <c r="O183" s="23"/>
      <c r="P183" s="23"/>
      <c r="Q183" s="23"/>
      <c r="R183" s="33"/>
      <c r="S183" s="29"/>
      <c r="T183" s="30"/>
    </row>
    <row r="184" spans="1:20" ht="14.25" hidden="1">
      <c r="A184" s="29"/>
      <c r="B184" s="33"/>
      <c r="C184" s="33"/>
      <c r="D184" s="33"/>
      <c r="E184" s="33"/>
      <c r="F184" s="33"/>
      <c r="G184" s="33"/>
      <c r="H184" s="403"/>
      <c r="I184" s="33"/>
      <c r="J184" s="33"/>
      <c r="K184" s="33"/>
      <c r="L184" s="33"/>
      <c r="M184" s="23"/>
      <c r="N184" s="23"/>
      <c r="O184" s="23"/>
      <c r="P184" s="23"/>
      <c r="Q184" s="23"/>
      <c r="R184" s="33"/>
      <c r="S184" s="29"/>
      <c r="T184" s="30"/>
    </row>
    <row r="185" spans="1:20" ht="14.25" hidden="1">
      <c r="A185" s="29"/>
      <c r="B185" s="33"/>
      <c r="C185" s="33"/>
      <c r="D185" s="33"/>
      <c r="E185" s="33"/>
      <c r="F185" s="33"/>
      <c r="G185" s="33"/>
      <c r="H185" s="403"/>
      <c r="I185" s="33"/>
      <c r="J185" s="33"/>
      <c r="K185" s="33"/>
      <c r="L185" s="33"/>
      <c r="M185" s="23"/>
      <c r="N185" s="23"/>
      <c r="O185" s="23"/>
      <c r="P185" s="23"/>
      <c r="Q185" s="23"/>
      <c r="R185" s="33"/>
      <c r="S185" s="29"/>
      <c r="T185" s="30"/>
    </row>
    <row r="186" spans="1:20" ht="14.25" hidden="1">
      <c r="A186" s="29"/>
      <c r="B186" s="33"/>
      <c r="C186" s="33"/>
      <c r="D186" s="33"/>
      <c r="E186" s="33"/>
      <c r="F186" s="33"/>
      <c r="G186" s="33"/>
      <c r="H186" s="403"/>
      <c r="I186" s="33"/>
      <c r="J186" s="33"/>
      <c r="K186" s="33"/>
      <c r="L186" s="33"/>
      <c r="M186" s="23"/>
      <c r="N186" s="23"/>
      <c r="O186" s="23"/>
      <c r="P186" s="23"/>
      <c r="Q186" s="23"/>
      <c r="R186" s="33"/>
      <c r="S186" s="29"/>
      <c r="T186" s="30"/>
    </row>
    <row r="187" spans="1:20" ht="14.25" hidden="1">
      <c r="A187" s="29"/>
      <c r="B187" s="33"/>
      <c r="C187" s="33"/>
      <c r="D187" s="33"/>
      <c r="E187" s="33"/>
      <c r="F187" s="33"/>
      <c r="G187" s="33"/>
      <c r="H187" s="403"/>
      <c r="I187" s="33"/>
      <c r="J187" s="33"/>
      <c r="K187" s="33"/>
      <c r="L187" s="33"/>
      <c r="M187" s="23"/>
      <c r="N187" s="23"/>
      <c r="O187" s="23"/>
      <c r="P187" s="23"/>
      <c r="Q187" s="23"/>
      <c r="R187" s="33"/>
      <c r="S187" s="29"/>
      <c r="T187" s="30"/>
    </row>
    <row r="188" spans="1:20" ht="14.25" hidden="1">
      <c r="A188" s="29"/>
      <c r="B188" s="33"/>
      <c r="C188" s="33"/>
      <c r="D188" s="33"/>
      <c r="E188" s="33"/>
      <c r="F188" s="33"/>
      <c r="G188" s="33"/>
      <c r="H188" s="403"/>
      <c r="I188" s="33"/>
      <c r="J188" s="33"/>
      <c r="K188" s="33"/>
      <c r="L188" s="33"/>
      <c r="M188" s="23"/>
      <c r="N188" s="23"/>
      <c r="O188" s="23"/>
      <c r="P188" s="23"/>
      <c r="Q188" s="23"/>
      <c r="R188" s="33"/>
      <c r="S188" s="29"/>
      <c r="T188" s="30"/>
    </row>
    <row r="189" spans="1:20" ht="14.25" hidden="1">
      <c r="A189" s="29"/>
      <c r="B189" s="33"/>
      <c r="C189" s="33"/>
      <c r="D189" s="33"/>
      <c r="E189" s="33"/>
      <c r="F189" s="33"/>
      <c r="G189" s="33"/>
      <c r="H189" s="403"/>
      <c r="I189" s="33"/>
      <c r="J189" s="33"/>
      <c r="K189" s="33"/>
      <c r="L189" s="33"/>
      <c r="M189" s="23"/>
      <c r="N189" s="23"/>
      <c r="O189" s="23"/>
      <c r="P189" s="23"/>
      <c r="Q189" s="23"/>
      <c r="R189" s="33"/>
      <c r="S189" s="29"/>
      <c r="T189" s="30"/>
    </row>
    <row r="190" spans="1:20" ht="14.25" hidden="1">
      <c r="A190" s="29"/>
      <c r="B190" s="33"/>
      <c r="C190" s="33"/>
      <c r="D190" s="33"/>
      <c r="E190" s="33"/>
      <c r="F190" s="33"/>
      <c r="G190" s="33"/>
      <c r="H190" s="403"/>
      <c r="I190" s="33"/>
      <c r="J190" s="33"/>
      <c r="K190" s="33"/>
      <c r="L190" s="33"/>
      <c r="M190" s="23"/>
      <c r="N190" s="23"/>
      <c r="O190" s="23"/>
      <c r="P190" s="23"/>
      <c r="Q190" s="23"/>
      <c r="R190" s="33"/>
      <c r="S190" s="29"/>
      <c r="T190" s="30"/>
    </row>
    <row r="191" spans="1:20" ht="14.25" hidden="1">
      <c r="A191" s="29"/>
      <c r="B191" s="33"/>
      <c r="C191" s="33"/>
      <c r="D191" s="33"/>
      <c r="E191" s="33"/>
      <c r="F191" s="33"/>
      <c r="G191" s="33"/>
      <c r="H191" s="403"/>
      <c r="I191" s="33"/>
      <c r="J191" s="33"/>
      <c r="K191" s="33"/>
      <c r="L191" s="33"/>
      <c r="M191" s="23"/>
      <c r="N191" s="23"/>
      <c r="O191" s="23"/>
      <c r="P191" s="23"/>
      <c r="Q191" s="23"/>
      <c r="R191" s="33"/>
      <c r="S191" s="29"/>
      <c r="T191" s="30"/>
    </row>
    <row r="192" spans="1:20" ht="14.25" hidden="1">
      <c r="A192" s="29"/>
      <c r="B192" s="33"/>
      <c r="C192" s="33"/>
      <c r="D192" s="33"/>
      <c r="E192" s="33"/>
      <c r="F192" s="33"/>
      <c r="G192" s="33"/>
      <c r="H192" s="403"/>
      <c r="I192" s="33"/>
      <c r="J192" s="33"/>
      <c r="K192" s="33"/>
      <c r="L192" s="33"/>
      <c r="M192" s="23"/>
      <c r="N192" s="23"/>
      <c r="O192" s="23"/>
      <c r="P192" s="23"/>
      <c r="Q192" s="23"/>
      <c r="R192" s="33"/>
      <c r="S192" s="29"/>
      <c r="T192" s="30"/>
    </row>
    <row r="193" spans="1:20" ht="14.25" hidden="1">
      <c r="A193" s="29"/>
      <c r="B193" s="33"/>
      <c r="C193" s="33"/>
      <c r="D193" s="33"/>
      <c r="E193" s="33"/>
      <c r="F193" s="33"/>
      <c r="G193" s="33"/>
      <c r="H193" s="403"/>
      <c r="I193" s="33"/>
      <c r="J193" s="33"/>
      <c r="K193" s="33"/>
      <c r="L193" s="33"/>
      <c r="M193" s="23"/>
      <c r="N193" s="23"/>
      <c r="O193" s="23"/>
      <c r="P193" s="23"/>
      <c r="Q193" s="23"/>
      <c r="R193" s="33"/>
      <c r="S193" s="29"/>
      <c r="T193" s="30"/>
    </row>
    <row r="194" spans="1:20" ht="14.25" hidden="1">
      <c r="A194" s="29"/>
      <c r="B194" s="33"/>
      <c r="C194" s="33"/>
      <c r="D194" s="33"/>
      <c r="E194" s="33"/>
      <c r="F194" s="33"/>
      <c r="G194" s="33"/>
      <c r="H194" s="403"/>
      <c r="I194" s="33"/>
      <c r="J194" s="33"/>
      <c r="K194" s="33"/>
      <c r="L194" s="33"/>
      <c r="M194" s="23"/>
      <c r="N194" s="23"/>
      <c r="O194" s="23"/>
      <c r="P194" s="23"/>
      <c r="Q194" s="23"/>
      <c r="R194" s="33"/>
      <c r="S194" s="29"/>
      <c r="T194" s="30"/>
    </row>
    <row r="195" spans="1:20" ht="14.25" hidden="1">
      <c r="A195" s="29"/>
      <c r="B195" s="33"/>
      <c r="C195" s="33"/>
      <c r="D195" s="33"/>
      <c r="E195" s="33"/>
      <c r="F195" s="33"/>
      <c r="G195" s="33"/>
      <c r="H195" s="403"/>
      <c r="I195" s="33"/>
      <c r="J195" s="33"/>
      <c r="K195" s="33"/>
      <c r="L195" s="33"/>
      <c r="M195" s="23"/>
      <c r="N195" s="23"/>
      <c r="O195" s="23"/>
      <c r="P195" s="23"/>
      <c r="Q195" s="23"/>
      <c r="R195" s="33"/>
      <c r="S195" s="29"/>
      <c r="T195" s="30"/>
    </row>
    <row r="196" spans="1:20" ht="14.25" hidden="1">
      <c r="A196" s="29"/>
      <c r="B196" s="33"/>
      <c r="C196" s="33"/>
      <c r="D196" s="33"/>
      <c r="E196" s="33"/>
      <c r="F196" s="33"/>
      <c r="G196" s="33"/>
      <c r="H196" s="403"/>
      <c r="I196" s="33"/>
      <c r="J196" s="33"/>
      <c r="K196" s="33"/>
      <c r="L196" s="33"/>
      <c r="M196" s="23"/>
      <c r="N196" s="23"/>
      <c r="O196" s="23"/>
      <c r="P196" s="23"/>
      <c r="Q196" s="23"/>
      <c r="R196" s="33"/>
      <c r="S196" s="29"/>
      <c r="T196" s="30"/>
    </row>
    <row r="197" spans="1:20" ht="14.25" hidden="1">
      <c r="A197" s="29"/>
      <c r="B197" s="33"/>
      <c r="C197" s="33"/>
      <c r="D197" s="33"/>
      <c r="E197" s="33"/>
      <c r="F197" s="33"/>
      <c r="G197" s="33"/>
      <c r="H197" s="403"/>
      <c r="I197" s="33"/>
      <c r="J197" s="33"/>
      <c r="K197" s="33"/>
      <c r="L197" s="33"/>
      <c r="M197" s="23"/>
      <c r="N197" s="23"/>
      <c r="O197" s="23"/>
      <c r="P197" s="23"/>
      <c r="Q197" s="23"/>
      <c r="R197" s="33"/>
      <c r="S197" s="29"/>
      <c r="T197" s="30"/>
    </row>
    <row r="198" spans="1:20" ht="14.25" hidden="1">
      <c r="A198" s="29"/>
      <c r="B198" s="33"/>
      <c r="C198" s="33"/>
      <c r="D198" s="33"/>
      <c r="E198" s="33"/>
      <c r="F198" s="33"/>
      <c r="G198" s="33"/>
      <c r="H198" s="403"/>
      <c r="I198" s="33"/>
      <c r="J198" s="33"/>
      <c r="K198" s="33"/>
      <c r="L198" s="33"/>
      <c r="M198" s="23"/>
      <c r="N198" s="23"/>
      <c r="O198" s="23"/>
      <c r="P198" s="23"/>
      <c r="Q198" s="23"/>
      <c r="R198" s="33"/>
      <c r="S198" s="29"/>
      <c r="T198" s="30"/>
    </row>
    <row r="199" spans="1:20" ht="14.25" hidden="1">
      <c r="A199" s="29"/>
      <c r="B199" s="33"/>
      <c r="C199" s="33"/>
      <c r="D199" s="33"/>
      <c r="E199" s="33"/>
      <c r="F199" s="33"/>
      <c r="G199" s="33"/>
      <c r="H199" s="403"/>
      <c r="I199" s="33"/>
      <c r="J199" s="33"/>
      <c r="K199" s="33"/>
      <c r="L199" s="33"/>
      <c r="M199" s="23"/>
      <c r="N199" s="23"/>
      <c r="O199" s="23"/>
      <c r="P199" s="23"/>
      <c r="Q199" s="23"/>
      <c r="R199" s="33"/>
      <c r="S199" s="29"/>
      <c r="T199" s="30"/>
    </row>
    <row r="200" spans="1:20" ht="14.25" hidden="1">
      <c r="A200" s="29"/>
      <c r="B200" s="33"/>
      <c r="C200" s="33"/>
      <c r="D200" s="33"/>
      <c r="E200" s="33"/>
      <c r="F200" s="33"/>
      <c r="G200" s="33"/>
      <c r="H200" s="403"/>
      <c r="I200" s="33"/>
      <c r="J200" s="33"/>
      <c r="K200" s="33"/>
      <c r="L200" s="33"/>
      <c r="M200" s="23"/>
      <c r="N200" s="23"/>
      <c r="O200" s="23"/>
      <c r="P200" s="23"/>
      <c r="Q200" s="23"/>
      <c r="R200" s="33"/>
      <c r="S200" s="29"/>
      <c r="T200" s="30"/>
    </row>
    <row r="201" spans="1:20" ht="14.25" hidden="1">
      <c r="A201" s="29"/>
      <c r="B201" s="33"/>
      <c r="C201" s="33"/>
      <c r="D201" s="33"/>
      <c r="E201" s="33"/>
      <c r="F201" s="33"/>
      <c r="G201" s="33"/>
      <c r="H201" s="403"/>
      <c r="I201" s="33"/>
      <c r="J201" s="33"/>
      <c r="K201" s="33"/>
      <c r="L201" s="33"/>
      <c r="M201" s="23"/>
      <c r="N201" s="23"/>
      <c r="O201" s="23"/>
      <c r="P201" s="23"/>
      <c r="Q201" s="23"/>
      <c r="R201" s="33"/>
      <c r="S201" s="29"/>
      <c r="T201" s="30"/>
    </row>
    <row r="202" spans="1:20" ht="14.25" hidden="1">
      <c r="A202" s="29"/>
      <c r="B202" s="33"/>
      <c r="C202" s="33"/>
      <c r="D202" s="33"/>
      <c r="E202" s="33"/>
      <c r="F202" s="33"/>
      <c r="G202" s="33"/>
      <c r="H202" s="403"/>
      <c r="I202" s="33"/>
      <c r="J202" s="33"/>
      <c r="K202" s="33"/>
      <c r="L202" s="33"/>
      <c r="M202" s="23"/>
      <c r="N202" s="23"/>
      <c r="O202" s="23"/>
      <c r="P202" s="23"/>
      <c r="Q202" s="23"/>
      <c r="R202" s="33"/>
      <c r="S202" s="29"/>
      <c r="T202" s="30"/>
    </row>
    <row r="203" spans="1:20" ht="14.25" hidden="1">
      <c r="A203" s="29"/>
      <c r="B203" s="33"/>
      <c r="C203" s="33"/>
      <c r="D203" s="33"/>
      <c r="E203" s="33"/>
      <c r="F203" s="33"/>
      <c r="G203" s="33"/>
      <c r="H203" s="403"/>
      <c r="I203" s="33"/>
      <c r="J203" s="33"/>
      <c r="K203" s="33"/>
      <c r="L203" s="33"/>
      <c r="M203" s="23"/>
      <c r="N203" s="23"/>
      <c r="O203" s="23"/>
      <c r="P203" s="23"/>
      <c r="Q203" s="23"/>
      <c r="R203" s="33"/>
      <c r="S203" s="29"/>
      <c r="T203" s="30"/>
    </row>
    <row r="204" spans="1:20" ht="14.25" hidden="1">
      <c r="A204" s="29"/>
      <c r="B204" s="33"/>
      <c r="C204" s="33"/>
      <c r="D204" s="33"/>
      <c r="E204" s="33"/>
      <c r="F204" s="33"/>
      <c r="G204" s="33"/>
      <c r="H204" s="403"/>
      <c r="I204" s="33"/>
      <c r="J204" s="33"/>
      <c r="K204" s="33"/>
      <c r="L204" s="33"/>
      <c r="M204" s="23"/>
      <c r="N204" s="23"/>
      <c r="O204" s="23"/>
      <c r="P204" s="23"/>
      <c r="Q204" s="23"/>
      <c r="R204" s="33"/>
      <c r="S204" s="29"/>
      <c r="T204" s="30"/>
    </row>
    <row r="205" spans="1:20" ht="14.25" hidden="1">
      <c r="A205" s="29"/>
      <c r="B205" s="33"/>
      <c r="C205" s="33"/>
      <c r="D205" s="33"/>
      <c r="E205" s="33"/>
      <c r="F205" s="33"/>
      <c r="G205" s="33"/>
      <c r="H205" s="403"/>
      <c r="I205" s="33"/>
      <c r="J205" s="33"/>
      <c r="K205" s="33"/>
      <c r="L205" s="33"/>
      <c r="M205" s="23"/>
      <c r="N205" s="23"/>
      <c r="O205" s="23"/>
      <c r="P205" s="23"/>
      <c r="Q205" s="23"/>
      <c r="R205" s="33"/>
      <c r="S205" s="29"/>
      <c r="T205" s="30"/>
    </row>
    <row r="206" spans="1:20" ht="14.25" hidden="1">
      <c r="A206" s="29"/>
      <c r="B206" s="33"/>
      <c r="C206" s="33"/>
      <c r="D206" s="33"/>
      <c r="E206" s="33"/>
      <c r="F206" s="33"/>
      <c r="G206" s="33"/>
      <c r="H206" s="403"/>
      <c r="I206" s="33"/>
      <c r="J206" s="33"/>
      <c r="K206" s="33"/>
      <c r="L206" s="33"/>
      <c r="M206" s="23"/>
      <c r="N206" s="23"/>
      <c r="O206" s="23"/>
      <c r="P206" s="23"/>
      <c r="Q206" s="23"/>
      <c r="R206" s="33"/>
      <c r="S206" s="29"/>
      <c r="T206" s="30"/>
    </row>
    <row r="207" spans="1:20" ht="14.25" hidden="1">
      <c r="A207" s="29"/>
      <c r="B207" s="33"/>
      <c r="C207" s="33"/>
      <c r="D207" s="33"/>
      <c r="E207" s="33"/>
      <c r="F207" s="33"/>
      <c r="G207" s="33"/>
      <c r="H207" s="403"/>
      <c r="I207" s="33"/>
      <c r="J207" s="33"/>
      <c r="K207" s="33"/>
      <c r="L207" s="33"/>
      <c r="M207" s="23"/>
      <c r="N207" s="23"/>
      <c r="O207" s="23"/>
      <c r="P207" s="23"/>
      <c r="Q207" s="23"/>
      <c r="R207" s="33"/>
      <c r="S207" s="29"/>
      <c r="T207" s="30"/>
    </row>
    <row r="208" spans="1:20" ht="14.25" hidden="1">
      <c r="A208" s="29"/>
      <c r="B208" s="33"/>
      <c r="C208" s="33"/>
      <c r="D208" s="33"/>
      <c r="E208" s="33"/>
      <c r="F208" s="33"/>
      <c r="G208" s="33"/>
      <c r="H208" s="403"/>
      <c r="I208" s="33"/>
      <c r="J208" s="33"/>
      <c r="K208" s="33"/>
      <c r="L208" s="33"/>
      <c r="M208" s="23"/>
      <c r="N208" s="23"/>
      <c r="O208" s="23"/>
      <c r="P208" s="23"/>
      <c r="Q208" s="23"/>
      <c r="R208" s="33"/>
      <c r="S208" s="29"/>
      <c r="T208" s="30"/>
    </row>
    <row r="209" spans="1:20" ht="14.25" hidden="1">
      <c r="A209" s="29"/>
      <c r="B209" s="33"/>
      <c r="C209" s="33"/>
      <c r="D209" s="33"/>
      <c r="E209" s="33"/>
      <c r="F209" s="33"/>
      <c r="G209" s="33"/>
      <c r="H209" s="403"/>
      <c r="I209" s="33"/>
      <c r="J209" s="33"/>
      <c r="K209" s="33"/>
      <c r="L209" s="33"/>
      <c r="M209" s="23"/>
      <c r="N209" s="23"/>
      <c r="O209" s="23"/>
      <c r="P209" s="23"/>
      <c r="Q209" s="23"/>
      <c r="R209" s="33"/>
      <c r="S209" s="29"/>
      <c r="T209" s="30"/>
    </row>
    <row r="210" spans="1:20" ht="14.25" hidden="1">
      <c r="A210" s="29"/>
      <c r="B210" s="33"/>
      <c r="C210" s="33"/>
      <c r="D210" s="33"/>
      <c r="E210" s="33"/>
      <c r="F210" s="33"/>
      <c r="G210" s="33"/>
      <c r="H210" s="403"/>
      <c r="I210" s="33"/>
      <c r="J210" s="33"/>
      <c r="K210" s="33"/>
      <c r="L210" s="33"/>
      <c r="M210" s="23"/>
      <c r="N210" s="23"/>
      <c r="O210" s="23"/>
      <c r="P210" s="23"/>
      <c r="Q210" s="23"/>
      <c r="R210" s="33"/>
      <c r="S210" s="29"/>
      <c r="T210" s="30"/>
    </row>
    <row r="211" spans="1:20" ht="14.25" hidden="1">
      <c r="A211" s="29"/>
      <c r="B211" s="33"/>
      <c r="C211" s="33"/>
      <c r="D211" s="33"/>
      <c r="E211" s="33"/>
      <c r="F211" s="33"/>
      <c r="G211" s="33"/>
      <c r="H211" s="403"/>
      <c r="I211" s="33"/>
      <c r="J211" s="33"/>
      <c r="K211" s="33"/>
      <c r="L211" s="33"/>
      <c r="M211" s="23"/>
      <c r="N211" s="23"/>
      <c r="O211" s="23"/>
      <c r="P211" s="23"/>
      <c r="Q211" s="23"/>
      <c r="R211" s="33"/>
      <c r="S211" s="29"/>
      <c r="T211" s="30"/>
    </row>
    <row r="212" spans="1:20" ht="14.25" hidden="1">
      <c r="A212" s="29"/>
      <c r="B212" s="33"/>
      <c r="C212" s="33"/>
      <c r="D212" s="33"/>
      <c r="E212" s="33"/>
      <c r="F212" s="33"/>
      <c r="G212" s="33"/>
      <c r="H212" s="403"/>
      <c r="I212" s="33"/>
      <c r="J212" s="33"/>
      <c r="K212" s="33"/>
      <c r="L212" s="33"/>
      <c r="M212" s="23"/>
      <c r="N212" s="23"/>
      <c r="O212" s="23"/>
      <c r="P212" s="23"/>
      <c r="Q212" s="23"/>
      <c r="R212" s="33"/>
      <c r="S212" s="29"/>
      <c r="T212" s="30"/>
    </row>
    <row r="213" spans="1:20" ht="14.25" hidden="1">
      <c r="A213" s="29"/>
      <c r="B213" s="33"/>
      <c r="C213" s="33"/>
      <c r="D213" s="33"/>
      <c r="E213" s="33"/>
      <c r="F213" s="33"/>
      <c r="G213" s="33"/>
      <c r="H213" s="403"/>
      <c r="I213" s="33"/>
      <c r="J213" s="33"/>
      <c r="K213" s="33"/>
      <c r="L213" s="33"/>
      <c r="M213" s="23"/>
      <c r="N213" s="23"/>
      <c r="O213" s="23"/>
      <c r="P213" s="23"/>
      <c r="Q213" s="23"/>
      <c r="R213" s="33"/>
      <c r="S213" s="29"/>
      <c r="T213" s="30"/>
    </row>
    <row r="214" spans="1:20" ht="14.25" hidden="1">
      <c r="A214" s="29"/>
      <c r="B214" s="33"/>
      <c r="C214" s="33"/>
      <c r="D214" s="33"/>
      <c r="E214" s="33"/>
      <c r="F214" s="33"/>
      <c r="G214" s="33"/>
      <c r="H214" s="403"/>
      <c r="I214" s="33"/>
      <c r="J214" s="33"/>
      <c r="K214" s="33"/>
      <c r="L214" s="33"/>
      <c r="M214" s="23"/>
      <c r="N214" s="23"/>
      <c r="O214" s="23"/>
      <c r="P214" s="23"/>
      <c r="Q214" s="23"/>
      <c r="R214" s="33"/>
      <c r="S214" s="29"/>
      <c r="T214" s="30"/>
    </row>
    <row r="215" spans="1:20" ht="14.25" hidden="1">
      <c r="A215" s="29"/>
      <c r="B215" s="33"/>
      <c r="C215" s="33"/>
      <c r="D215" s="33"/>
      <c r="E215" s="33"/>
      <c r="F215" s="33"/>
      <c r="G215" s="33"/>
      <c r="H215" s="403"/>
      <c r="I215" s="33"/>
      <c r="J215" s="33"/>
      <c r="K215" s="33"/>
      <c r="L215" s="33"/>
      <c r="M215" s="23"/>
      <c r="N215" s="23"/>
      <c r="O215" s="23"/>
      <c r="P215" s="23"/>
      <c r="Q215" s="23"/>
      <c r="R215" s="33"/>
      <c r="S215" s="29"/>
      <c r="T215" s="30"/>
    </row>
    <row r="216" spans="1:20" ht="14.25" hidden="1">
      <c r="A216" s="29"/>
      <c r="B216" s="33"/>
      <c r="C216" s="33"/>
      <c r="D216" s="33"/>
      <c r="E216" s="33"/>
      <c r="F216" s="33"/>
      <c r="G216" s="33"/>
      <c r="H216" s="403"/>
      <c r="I216" s="33"/>
      <c r="J216" s="33"/>
      <c r="K216" s="33"/>
      <c r="L216" s="33"/>
      <c r="M216" s="23"/>
      <c r="N216" s="23"/>
      <c r="O216" s="23"/>
      <c r="P216" s="23"/>
      <c r="Q216" s="23"/>
      <c r="R216" s="33"/>
      <c r="S216" s="29"/>
      <c r="T216" s="30"/>
    </row>
    <row r="217" spans="1:20" ht="14.25" hidden="1">
      <c r="A217" s="29"/>
      <c r="B217" s="33"/>
      <c r="C217" s="33"/>
      <c r="D217" s="33"/>
      <c r="E217" s="33"/>
      <c r="F217" s="33"/>
      <c r="G217" s="33"/>
      <c r="H217" s="403"/>
      <c r="I217" s="33"/>
      <c r="J217" s="33"/>
      <c r="K217" s="33"/>
      <c r="L217" s="33"/>
      <c r="M217" s="23"/>
      <c r="N217" s="23"/>
      <c r="O217" s="23"/>
      <c r="P217" s="23"/>
      <c r="Q217" s="23"/>
      <c r="R217" s="33"/>
      <c r="S217" s="29"/>
      <c r="T217" s="30"/>
    </row>
    <row r="218" spans="1:20" ht="14.25" hidden="1">
      <c r="A218" s="29"/>
      <c r="B218" s="33"/>
      <c r="C218" s="33"/>
      <c r="D218" s="33"/>
      <c r="E218" s="33"/>
      <c r="F218" s="33"/>
      <c r="G218" s="33"/>
      <c r="H218" s="403"/>
      <c r="I218" s="33"/>
      <c r="J218" s="33"/>
      <c r="K218" s="33"/>
      <c r="L218" s="33"/>
      <c r="M218" s="23"/>
      <c r="N218" s="23"/>
      <c r="O218" s="23"/>
      <c r="P218" s="23"/>
      <c r="Q218" s="23"/>
      <c r="R218" s="33"/>
      <c r="S218" s="29"/>
      <c r="T218" s="30"/>
    </row>
    <row r="219" spans="1:20" ht="14.25" hidden="1">
      <c r="A219" s="29"/>
      <c r="B219" s="33"/>
      <c r="C219" s="33"/>
      <c r="D219" s="33"/>
      <c r="E219" s="33"/>
      <c r="F219" s="33"/>
      <c r="G219" s="33"/>
      <c r="H219" s="403"/>
      <c r="I219" s="33"/>
      <c r="J219" s="33"/>
      <c r="K219" s="33"/>
      <c r="L219" s="33"/>
      <c r="M219" s="23"/>
      <c r="N219" s="23"/>
      <c r="O219" s="23"/>
      <c r="P219" s="23"/>
      <c r="Q219" s="23"/>
      <c r="R219" s="33"/>
      <c r="S219" s="29"/>
      <c r="T219" s="30"/>
    </row>
    <row r="220" spans="1:20" ht="14.25" hidden="1">
      <c r="A220" s="29"/>
      <c r="B220" s="33"/>
      <c r="C220" s="33"/>
      <c r="D220" s="33"/>
      <c r="E220" s="33"/>
      <c r="F220" s="33"/>
      <c r="G220" s="33"/>
      <c r="H220" s="403"/>
      <c r="I220" s="33"/>
      <c r="J220" s="33"/>
      <c r="K220" s="33"/>
      <c r="L220" s="33"/>
      <c r="M220" s="23"/>
      <c r="N220" s="23"/>
      <c r="O220" s="23"/>
      <c r="P220" s="23"/>
      <c r="Q220" s="23"/>
      <c r="R220" s="33"/>
      <c r="S220" s="29"/>
      <c r="T220" s="30"/>
    </row>
    <row r="221" spans="1:20" ht="14.25" hidden="1">
      <c r="A221" s="29"/>
      <c r="B221" s="33"/>
      <c r="C221" s="33"/>
      <c r="D221" s="33"/>
      <c r="E221" s="33"/>
      <c r="F221" s="33"/>
      <c r="G221" s="33"/>
      <c r="H221" s="403"/>
      <c r="I221" s="33"/>
      <c r="J221" s="33"/>
      <c r="K221" s="33"/>
      <c r="L221" s="33"/>
      <c r="M221" s="23"/>
      <c r="N221" s="23"/>
      <c r="O221" s="23"/>
      <c r="P221" s="23"/>
      <c r="Q221" s="23"/>
      <c r="R221" s="33"/>
      <c r="S221" s="29"/>
      <c r="T221" s="30"/>
    </row>
    <row r="222" spans="1:20" ht="14.25" hidden="1">
      <c r="A222" s="29"/>
      <c r="B222" s="33"/>
      <c r="C222" s="33"/>
      <c r="D222" s="33"/>
      <c r="E222" s="33"/>
      <c r="F222" s="33"/>
      <c r="G222" s="33"/>
      <c r="H222" s="403"/>
      <c r="I222" s="33"/>
      <c r="J222" s="33"/>
      <c r="K222" s="33"/>
      <c r="L222" s="33"/>
      <c r="M222" s="23"/>
      <c r="N222" s="23"/>
      <c r="O222" s="23"/>
      <c r="P222" s="23"/>
      <c r="Q222" s="23"/>
      <c r="R222" s="33"/>
      <c r="S222" s="29"/>
      <c r="T222" s="30"/>
    </row>
    <row r="223" spans="1:20" ht="14.25" hidden="1">
      <c r="A223" s="29"/>
      <c r="B223" s="33"/>
      <c r="C223" s="33"/>
      <c r="D223" s="33"/>
      <c r="E223" s="33"/>
      <c r="F223" s="33"/>
      <c r="G223" s="33"/>
      <c r="H223" s="403"/>
      <c r="I223" s="33"/>
      <c r="J223" s="33"/>
      <c r="K223" s="33"/>
      <c r="L223" s="33"/>
      <c r="M223" s="23"/>
      <c r="N223" s="23"/>
      <c r="O223" s="23"/>
      <c r="P223" s="23"/>
      <c r="Q223" s="23"/>
      <c r="R223" s="33"/>
      <c r="S223" s="29"/>
      <c r="T223" s="30"/>
    </row>
    <row r="224" spans="1:20" ht="14.25" hidden="1">
      <c r="A224" s="29"/>
      <c r="B224" s="33"/>
      <c r="C224" s="33"/>
      <c r="D224" s="33"/>
      <c r="E224" s="33"/>
      <c r="F224" s="33"/>
      <c r="G224" s="33"/>
      <c r="H224" s="403"/>
      <c r="I224" s="33"/>
      <c r="J224" s="33"/>
      <c r="K224" s="33"/>
      <c r="L224" s="33"/>
      <c r="M224" s="23"/>
      <c r="N224" s="23"/>
      <c r="O224" s="23"/>
      <c r="P224" s="23"/>
      <c r="Q224" s="23"/>
      <c r="R224" s="33"/>
      <c r="S224" s="29"/>
      <c r="T224" s="30"/>
    </row>
    <row r="225" spans="1:20" ht="14.25" hidden="1">
      <c r="A225" s="29"/>
      <c r="B225" s="33"/>
      <c r="C225" s="33"/>
      <c r="D225" s="33"/>
      <c r="E225" s="33"/>
      <c r="F225" s="33"/>
      <c r="G225" s="33"/>
      <c r="H225" s="403"/>
      <c r="I225" s="33"/>
      <c r="J225" s="33"/>
      <c r="K225" s="33"/>
      <c r="L225" s="33"/>
      <c r="M225" s="23"/>
      <c r="N225" s="23"/>
      <c r="O225" s="23"/>
      <c r="P225" s="23"/>
      <c r="Q225" s="23"/>
      <c r="R225" s="33"/>
      <c r="S225" s="29"/>
      <c r="T225" s="30"/>
    </row>
    <row r="226" spans="1:20" ht="14.25" hidden="1">
      <c r="A226" s="29"/>
      <c r="B226" s="33"/>
      <c r="C226" s="33"/>
      <c r="D226" s="33"/>
      <c r="E226" s="33"/>
      <c r="F226" s="33"/>
      <c r="G226" s="33"/>
      <c r="H226" s="403"/>
      <c r="I226" s="33"/>
      <c r="J226" s="33"/>
      <c r="K226" s="33"/>
      <c r="L226" s="33"/>
      <c r="M226" s="23"/>
      <c r="N226" s="23"/>
      <c r="O226" s="23"/>
      <c r="P226" s="23"/>
      <c r="Q226" s="23"/>
      <c r="R226" s="33"/>
      <c r="S226" s="29"/>
      <c r="T226" s="30"/>
    </row>
    <row r="227" spans="1:20" ht="14.25" hidden="1">
      <c r="A227" s="29"/>
      <c r="B227" s="33"/>
      <c r="C227" s="33"/>
      <c r="D227" s="33"/>
      <c r="E227" s="33"/>
      <c r="F227" s="33"/>
      <c r="G227" s="33"/>
      <c r="H227" s="403"/>
      <c r="I227" s="33"/>
      <c r="J227" s="33"/>
      <c r="K227" s="33"/>
      <c r="L227" s="33"/>
      <c r="M227" s="23"/>
      <c r="N227" s="23"/>
      <c r="O227" s="23"/>
      <c r="P227" s="23"/>
      <c r="Q227" s="23"/>
      <c r="R227" s="33"/>
      <c r="S227" s="29"/>
      <c r="T227" s="30"/>
    </row>
    <row r="228" spans="1:20" ht="14.25" hidden="1">
      <c r="A228" s="29"/>
      <c r="B228" s="33"/>
      <c r="C228" s="33"/>
      <c r="D228" s="33"/>
      <c r="E228" s="33"/>
      <c r="F228" s="33"/>
      <c r="G228" s="33"/>
      <c r="H228" s="403"/>
      <c r="I228" s="33"/>
      <c r="J228" s="33"/>
      <c r="K228" s="33"/>
      <c r="L228" s="33"/>
      <c r="M228" s="23"/>
      <c r="N228" s="23"/>
      <c r="O228" s="23"/>
      <c r="P228" s="23"/>
      <c r="Q228" s="23"/>
      <c r="R228" s="33"/>
      <c r="S228" s="29"/>
      <c r="T228" s="30"/>
    </row>
    <row r="229" spans="1:20" ht="14.25" hidden="1">
      <c r="A229" s="29"/>
      <c r="B229" s="33"/>
      <c r="C229" s="33"/>
      <c r="D229" s="33"/>
      <c r="E229" s="33"/>
      <c r="F229" s="33"/>
      <c r="G229" s="33"/>
      <c r="H229" s="403"/>
      <c r="I229" s="33"/>
      <c r="J229" s="33"/>
      <c r="K229" s="33"/>
      <c r="L229" s="33"/>
      <c r="M229" s="23"/>
      <c r="N229" s="23"/>
      <c r="O229" s="23"/>
      <c r="P229" s="23"/>
      <c r="Q229" s="23"/>
      <c r="R229" s="33"/>
      <c r="S229" s="29"/>
      <c r="T229" s="30"/>
    </row>
    <row r="230" spans="1:20" ht="14.25" hidden="1">
      <c r="A230" s="29"/>
      <c r="B230" s="33"/>
      <c r="C230" s="33"/>
      <c r="D230" s="33"/>
      <c r="E230" s="33"/>
      <c r="F230" s="33"/>
      <c r="G230" s="33"/>
      <c r="H230" s="403"/>
      <c r="I230" s="33"/>
      <c r="J230" s="33"/>
      <c r="K230" s="33"/>
      <c r="L230" s="33"/>
      <c r="M230" s="23"/>
      <c r="N230" s="23"/>
      <c r="O230" s="23"/>
      <c r="P230" s="23"/>
      <c r="Q230" s="23"/>
      <c r="R230" s="33"/>
      <c r="S230" s="29"/>
      <c r="T230" s="30"/>
    </row>
    <row r="231" spans="1:20" ht="14.25" hidden="1">
      <c r="A231" s="29"/>
      <c r="B231" s="33"/>
      <c r="C231" s="33"/>
      <c r="D231" s="33"/>
      <c r="E231" s="33"/>
      <c r="F231" s="33"/>
      <c r="G231" s="33"/>
      <c r="H231" s="403"/>
      <c r="I231" s="33"/>
      <c r="J231" s="33"/>
      <c r="K231" s="33"/>
      <c r="L231" s="33"/>
      <c r="M231" s="23"/>
      <c r="N231" s="23"/>
      <c r="O231" s="23"/>
      <c r="P231" s="23"/>
      <c r="Q231" s="23"/>
      <c r="R231" s="33"/>
      <c r="S231" s="29"/>
      <c r="T231" s="30"/>
    </row>
    <row r="232" spans="1:20" ht="14.25" hidden="1">
      <c r="A232" s="29"/>
      <c r="B232" s="33"/>
      <c r="C232" s="33"/>
      <c r="D232" s="33"/>
      <c r="E232" s="33"/>
      <c r="F232" s="33"/>
      <c r="G232" s="33"/>
      <c r="H232" s="403"/>
      <c r="I232" s="33"/>
      <c r="J232" s="33"/>
      <c r="K232" s="33"/>
      <c r="L232" s="33"/>
      <c r="M232" s="23"/>
      <c r="N232" s="23"/>
      <c r="O232" s="23"/>
      <c r="P232" s="23"/>
      <c r="Q232" s="23"/>
      <c r="R232" s="33"/>
      <c r="S232" s="29"/>
      <c r="T232" s="30"/>
    </row>
    <row r="233" spans="1:20" ht="14.25" hidden="1">
      <c r="A233" s="29"/>
      <c r="B233" s="33"/>
      <c r="C233" s="33"/>
      <c r="D233" s="33"/>
      <c r="E233" s="33"/>
      <c r="F233" s="33"/>
      <c r="G233" s="33"/>
      <c r="H233" s="403"/>
      <c r="I233" s="33"/>
      <c r="J233" s="33"/>
      <c r="K233" s="33"/>
      <c r="L233" s="33"/>
      <c r="M233" s="23"/>
      <c r="N233" s="23"/>
      <c r="O233" s="23"/>
      <c r="P233" s="23"/>
      <c r="Q233" s="23"/>
      <c r="R233" s="33"/>
      <c r="S233" s="29"/>
      <c r="T233" s="30"/>
    </row>
    <row r="234" spans="1:20" ht="14.25" hidden="1">
      <c r="A234" s="29"/>
      <c r="B234" s="33"/>
      <c r="C234" s="33"/>
      <c r="D234" s="33"/>
      <c r="E234" s="33"/>
      <c r="F234" s="33"/>
      <c r="G234" s="33"/>
      <c r="H234" s="403"/>
      <c r="I234" s="33"/>
      <c r="J234" s="33"/>
      <c r="K234" s="33"/>
      <c r="L234" s="33"/>
      <c r="M234" s="23"/>
      <c r="N234" s="23"/>
      <c r="O234" s="23"/>
      <c r="P234" s="23"/>
      <c r="Q234" s="23"/>
      <c r="R234" s="33"/>
      <c r="S234" s="29"/>
      <c r="T234" s="30"/>
    </row>
    <row r="235" spans="1:20" ht="14.25" hidden="1">
      <c r="A235" s="29"/>
      <c r="B235" s="33"/>
      <c r="C235" s="33"/>
      <c r="D235" s="33"/>
      <c r="E235" s="33"/>
      <c r="F235" s="33"/>
      <c r="G235" s="33"/>
      <c r="H235" s="403"/>
      <c r="I235" s="33"/>
      <c r="J235" s="33"/>
      <c r="K235" s="33"/>
      <c r="L235" s="33"/>
      <c r="M235" s="23"/>
      <c r="N235" s="23"/>
      <c r="O235" s="23"/>
      <c r="P235" s="23"/>
      <c r="Q235" s="23"/>
      <c r="R235" s="33"/>
      <c r="S235" s="29"/>
      <c r="T235" s="30"/>
    </row>
    <row r="236" spans="1:20" ht="14.25" hidden="1">
      <c r="A236" s="29"/>
      <c r="B236" s="33"/>
      <c r="C236" s="33"/>
      <c r="D236" s="33"/>
      <c r="E236" s="33"/>
      <c r="F236" s="33"/>
      <c r="G236" s="33"/>
      <c r="H236" s="403"/>
      <c r="I236" s="33"/>
      <c r="J236" s="33"/>
      <c r="K236" s="33"/>
      <c r="L236" s="33"/>
      <c r="M236" s="23"/>
      <c r="N236" s="23"/>
      <c r="O236" s="23"/>
      <c r="P236" s="23"/>
      <c r="Q236" s="23"/>
      <c r="R236" s="33"/>
      <c r="S236" s="29"/>
      <c r="T236" s="30"/>
    </row>
    <row r="237" spans="1:20" ht="14.25" hidden="1">
      <c r="A237" s="29"/>
      <c r="B237" s="33"/>
      <c r="C237" s="33"/>
      <c r="D237" s="33"/>
      <c r="E237" s="33"/>
      <c r="F237" s="33"/>
      <c r="G237" s="33"/>
      <c r="H237" s="403"/>
      <c r="I237" s="33"/>
      <c r="J237" s="33"/>
      <c r="K237" s="33"/>
      <c r="L237" s="33"/>
      <c r="M237" s="23"/>
      <c r="N237" s="23"/>
      <c r="O237" s="23"/>
      <c r="P237" s="23"/>
      <c r="Q237" s="23"/>
      <c r="R237" s="33"/>
      <c r="S237" s="29"/>
      <c r="T237" s="30"/>
    </row>
    <row r="238" spans="1:20" ht="14.25" hidden="1">
      <c r="A238" s="29"/>
      <c r="B238" s="33"/>
      <c r="C238" s="33"/>
      <c r="D238" s="33"/>
      <c r="E238" s="33"/>
      <c r="F238" s="33"/>
      <c r="G238" s="33"/>
      <c r="H238" s="403"/>
      <c r="I238" s="33"/>
      <c r="J238" s="33"/>
      <c r="K238" s="33"/>
      <c r="L238" s="33"/>
      <c r="M238" s="23"/>
      <c r="N238" s="23"/>
      <c r="O238" s="23"/>
      <c r="P238" s="23"/>
      <c r="Q238" s="23"/>
      <c r="R238" s="33"/>
      <c r="S238" s="29"/>
      <c r="T238" s="30"/>
    </row>
    <row r="239" spans="1:19" ht="14.25" hidden="1">
      <c r="A239" s="29"/>
      <c r="B239" s="33"/>
      <c r="C239" s="33"/>
      <c r="D239" s="33"/>
      <c r="E239" s="33"/>
      <c r="F239" s="33"/>
      <c r="G239" s="33"/>
      <c r="H239" s="403"/>
      <c r="I239" s="33"/>
      <c r="J239" s="33"/>
      <c r="K239" s="33"/>
      <c r="L239" s="33"/>
      <c r="M239" s="23"/>
      <c r="N239" s="23"/>
      <c r="O239" s="23"/>
      <c r="P239" s="23"/>
      <c r="Q239" s="23"/>
      <c r="R239" s="33"/>
      <c r="S239" s="29"/>
    </row>
    <row r="240" spans="1:19" ht="14.25" hidden="1">
      <c r="A240" s="29"/>
      <c r="B240" s="33"/>
      <c r="C240" s="33"/>
      <c r="D240" s="33"/>
      <c r="E240" s="33"/>
      <c r="F240" s="33"/>
      <c r="G240" s="33"/>
      <c r="H240" s="403"/>
      <c r="I240" s="33"/>
      <c r="J240" s="33"/>
      <c r="K240" s="33"/>
      <c r="L240" s="33"/>
      <c r="M240" s="23"/>
      <c r="N240" s="23"/>
      <c r="O240" s="23"/>
      <c r="P240" s="23"/>
      <c r="Q240" s="23"/>
      <c r="R240" s="33"/>
      <c r="S240" s="42"/>
    </row>
    <row r="241" spans="1:19" ht="14.25" hidden="1">
      <c r="A241" s="42"/>
      <c r="B241" s="43"/>
      <c r="C241" s="43"/>
      <c r="D241" s="43"/>
      <c r="E241" s="43"/>
      <c r="F241" s="43"/>
      <c r="G241" s="43"/>
      <c r="H241" s="404"/>
      <c r="I241" s="43"/>
      <c r="J241" s="43"/>
      <c r="K241" s="43"/>
      <c r="L241" s="43"/>
      <c r="M241" s="30"/>
      <c r="N241" s="30"/>
      <c r="O241" s="30"/>
      <c r="P241" s="30"/>
      <c r="Q241" s="30"/>
      <c r="R241" s="43"/>
      <c r="S241" s="42"/>
    </row>
    <row r="242" spans="1:19" ht="14.25" hidden="1">
      <c r="A242" s="42"/>
      <c r="B242" s="43"/>
      <c r="C242" s="43"/>
      <c r="D242" s="43"/>
      <c r="E242" s="43"/>
      <c r="F242" s="43"/>
      <c r="G242" s="43"/>
      <c r="H242" s="404"/>
      <c r="I242" s="43"/>
      <c r="J242" s="43"/>
      <c r="K242" s="43"/>
      <c r="L242" s="43"/>
      <c r="M242" s="30"/>
      <c r="N242" s="30"/>
      <c r="O242" s="30"/>
      <c r="P242" s="30"/>
      <c r="Q242" s="30"/>
      <c r="R242" s="43"/>
      <c r="S242" s="42"/>
    </row>
    <row r="243" spans="1:19" ht="14.25" hidden="1">
      <c r="A243" s="42"/>
      <c r="B243" s="43"/>
      <c r="C243" s="43"/>
      <c r="D243" s="43"/>
      <c r="E243" s="43"/>
      <c r="F243" s="43"/>
      <c r="G243" s="43"/>
      <c r="H243" s="404"/>
      <c r="I243" s="43"/>
      <c r="J243" s="43"/>
      <c r="K243" s="43"/>
      <c r="L243" s="43"/>
      <c r="M243" s="30"/>
      <c r="N243" s="30"/>
      <c r="O243" s="30"/>
      <c r="P243" s="30"/>
      <c r="Q243" s="30"/>
      <c r="R243" s="43"/>
      <c r="S243" s="42"/>
    </row>
    <row r="244" spans="1:19" ht="14.25" hidden="1">
      <c r="A244" s="42"/>
      <c r="B244" s="43"/>
      <c r="C244" s="43"/>
      <c r="D244" s="43"/>
      <c r="E244" s="43"/>
      <c r="F244" s="43"/>
      <c r="G244" s="43"/>
      <c r="H244" s="404"/>
      <c r="I244" s="43"/>
      <c r="J244" s="43"/>
      <c r="K244" s="43"/>
      <c r="L244" s="43"/>
      <c r="M244" s="30"/>
      <c r="N244" s="30"/>
      <c r="O244" s="30"/>
      <c r="P244" s="30"/>
      <c r="Q244" s="30"/>
      <c r="R244" s="43"/>
      <c r="S244" s="42"/>
    </row>
    <row r="245" spans="1:19" ht="14.25" hidden="1">
      <c r="A245" s="42"/>
      <c r="B245" s="43"/>
      <c r="C245" s="43"/>
      <c r="D245" s="43"/>
      <c r="E245" s="43"/>
      <c r="F245" s="43"/>
      <c r="G245" s="43"/>
      <c r="H245" s="404"/>
      <c r="I245" s="43"/>
      <c r="J245" s="43"/>
      <c r="K245" s="43"/>
      <c r="L245" s="43"/>
      <c r="M245" s="30"/>
      <c r="N245" s="30"/>
      <c r="O245" s="30"/>
      <c r="P245" s="30"/>
      <c r="Q245" s="30"/>
      <c r="R245" s="43"/>
      <c r="S245" s="42"/>
    </row>
    <row r="246" spans="1:19" ht="14.25" hidden="1">
      <c r="A246" s="42"/>
      <c r="B246" s="43"/>
      <c r="C246" s="43"/>
      <c r="D246" s="43"/>
      <c r="E246" s="43"/>
      <c r="F246" s="43"/>
      <c r="G246" s="43"/>
      <c r="H246" s="404"/>
      <c r="I246" s="43"/>
      <c r="J246" s="43"/>
      <c r="K246" s="43"/>
      <c r="L246" s="43"/>
      <c r="M246" s="30"/>
      <c r="N246" s="30"/>
      <c r="O246" s="30"/>
      <c r="P246" s="30"/>
      <c r="Q246" s="30"/>
      <c r="R246" s="43"/>
      <c r="S246" s="42"/>
    </row>
    <row r="247" spans="1:19" ht="14.25" hidden="1">
      <c r="A247" s="42"/>
      <c r="B247" s="43"/>
      <c r="C247" s="43"/>
      <c r="D247" s="43"/>
      <c r="E247" s="43"/>
      <c r="F247" s="43"/>
      <c r="G247" s="43"/>
      <c r="H247" s="404"/>
      <c r="I247" s="43"/>
      <c r="J247" s="43"/>
      <c r="K247" s="43"/>
      <c r="L247" s="43"/>
      <c r="M247" s="30"/>
      <c r="N247" s="30"/>
      <c r="O247" s="30"/>
      <c r="P247" s="30"/>
      <c r="Q247" s="30"/>
      <c r="R247" s="43"/>
      <c r="S247" s="42"/>
    </row>
    <row r="248" spans="1:19" ht="14.25" hidden="1">
      <c r="A248" s="42"/>
      <c r="B248" s="43"/>
      <c r="C248" s="43"/>
      <c r="D248" s="43"/>
      <c r="E248" s="43"/>
      <c r="F248" s="43"/>
      <c r="G248" s="43"/>
      <c r="H248" s="404"/>
      <c r="I248" s="43"/>
      <c r="J248" s="43"/>
      <c r="K248" s="43"/>
      <c r="L248" s="43"/>
      <c r="M248" s="30"/>
      <c r="N248" s="30"/>
      <c r="O248" s="30"/>
      <c r="P248" s="30"/>
      <c r="Q248" s="30"/>
      <c r="R248" s="43"/>
      <c r="S248" s="42"/>
    </row>
    <row r="249" spans="1:19" ht="14.25" hidden="1">
      <c r="A249" s="42"/>
      <c r="B249" s="43"/>
      <c r="C249" s="43"/>
      <c r="D249" s="43"/>
      <c r="E249" s="43"/>
      <c r="F249" s="43"/>
      <c r="G249" s="43"/>
      <c r="H249" s="404"/>
      <c r="I249" s="43"/>
      <c r="J249" s="43"/>
      <c r="K249" s="43"/>
      <c r="L249" s="43"/>
      <c r="M249" s="30"/>
      <c r="N249" s="30"/>
      <c r="O249" s="30"/>
      <c r="P249" s="30"/>
      <c r="Q249" s="30"/>
      <c r="R249" s="43"/>
      <c r="S249" s="42"/>
    </row>
    <row r="250" spans="1:19" ht="14.25" hidden="1">
      <c r="A250" s="42"/>
      <c r="B250" s="43"/>
      <c r="C250" s="43"/>
      <c r="D250" s="43"/>
      <c r="E250" s="43"/>
      <c r="F250" s="43"/>
      <c r="G250" s="43"/>
      <c r="H250" s="404"/>
      <c r="I250" s="43"/>
      <c r="J250" s="43"/>
      <c r="K250" s="43"/>
      <c r="L250" s="43"/>
      <c r="M250" s="30"/>
      <c r="N250" s="30"/>
      <c r="O250" s="30"/>
      <c r="P250" s="30"/>
      <c r="Q250" s="30"/>
      <c r="R250" s="43"/>
      <c r="S250" s="42"/>
    </row>
    <row r="251" spans="1:19" ht="14.25" hidden="1">
      <c r="A251" s="42"/>
      <c r="B251" s="43"/>
      <c r="C251" s="43"/>
      <c r="D251" s="43"/>
      <c r="E251" s="43"/>
      <c r="F251" s="43"/>
      <c r="G251" s="43"/>
      <c r="H251" s="404"/>
      <c r="I251" s="43"/>
      <c r="J251" s="43"/>
      <c r="K251" s="43"/>
      <c r="L251" s="43"/>
      <c r="M251" s="30"/>
      <c r="N251" s="30"/>
      <c r="O251" s="30"/>
      <c r="P251" s="30"/>
      <c r="Q251" s="30"/>
      <c r="R251" s="43"/>
      <c r="S251" s="42"/>
    </row>
    <row r="252" spans="1:19" ht="14.25" hidden="1">
      <c r="A252" s="42"/>
      <c r="B252" s="43"/>
      <c r="C252" s="43"/>
      <c r="D252" s="43"/>
      <c r="E252" s="43"/>
      <c r="F252" s="43"/>
      <c r="G252" s="43"/>
      <c r="H252" s="404"/>
      <c r="I252" s="43"/>
      <c r="J252" s="43"/>
      <c r="K252" s="43"/>
      <c r="L252" s="43"/>
      <c r="M252" s="30"/>
      <c r="N252" s="30"/>
      <c r="O252" s="30"/>
      <c r="P252" s="30"/>
      <c r="Q252" s="30"/>
      <c r="R252" s="43"/>
      <c r="S252" s="42"/>
    </row>
    <row r="253" spans="1:19" ht="14.25" hidden="1">
      <c r="A253" s="42"/>
      <c r="B253" s="43"/>
      <c r="C253" s="43"/>
      <c r="D253" s="43"/>
      <c r="E253" s="43"/>
      <c r="F253" s="43"/>
      <c r="G253" s="43"/>
      <c r="H253" s="404"/>
      <c r="I253" s="43"/>
      <c r="J253" s="43"/>
      <c r="K253" s="43"/>
      <c r="L253" s="43"/>
      <c r="M253" s="30"/>
      <c r="N253" s="30"/>
      <c r="O253" s="30"/>
      <c r="P253" s="30"/>
      <c r="Q253" s="30"/>
      <c r="R253" s="43"/>
      <c r="S253" s="42"/>
    </row>
    <row r="254" spans="1:19" ht="14.25" hidden="1">
      <c r="A254" s="42"/>
      <c r="B254" s="43"/>
      <c r="C254" s="43"/>
      <c r="D254" s="43"/>
      <c r="E254" s="43"/>
      <c r="F254" s="43"/>
      <c r="G254" s="43"/>
      <c r="H254" s="404"/>
      <c r="I254" s="43"/>
      <c r="J254" s="43"/>
      <c r="K254" s="43"/>
      <c r="L254" s="43"/>
      <c r="M254" s="30"/>
      <c r="N254" s="30"/>
      <c r="O254" s="30"/>
      <c r="P254" s="30"/>
      <c r="Q254" s="30"/>
      <c r="R254" s="43"/>
      <c r="S254" s="42"/>
    </row>
    <row r="255" spans="1:18" ht="14.25" hidden="1">
      <c r="A255" s="42"/>
      <c r="B255" s="43"/>
      <c r="C255" s="43"/>
      <c r="D255" s="43"/>
      <c r="E255" s="43"/>
      <c r="F255" s="43"/>
      <c r="G255" s="43"/>
      <c r="H255" s="404"/>
      <c r="I255" s="43"/>
      <c r="J255" s="43"/>
      <c r="K255" s="43"/>
      <c r="L255" s="43"/>
      <c r="M255" s="30"/>
      <c r="N255" s="30"/>
      <c r="O255" s="30"/>
      <c r="P255" s="30"/>
      <c r="Q255" s="30"/>
      <c r="R255" s="43"/>
    </row>
  </sheetData>
  <sheetProtection/>
  <mergeCells count="22">
    <mergeCell ref="A1:T1"/>
    <mergeCell ref="A3:T3"/>
    <mergeCell ref="I5:N5"/>
    <mergeCell ref="O5:Q5"/>
    <mergeCell ref="J6:L6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M6:M7"/>
    <mergeCell ref="N6:N7"/>
    <mergeCell ref="O6:O7"/>
    <mergeCell ref="P6:P7"/>
    <mergeCell ref="Q6:Q7"/>
    <mergeCell ref="R5:R7"/>
    <mergeCell ref="S5:S7"/>
    <mergeCell ref="T5:T7"/>
  </mergeCells>
  <printOptions horizontalCentered="1"/>
  <pageMargins left="0.7868055555555555" right="0.7868055555555555" top="0.2361111111111111" bottom="0.5506944444444445" header="2.6375" footer="0.2361111111111111"/>
  <pageSetup firstPageNumber="17" useFirstPageNumber="1" horizontalDpi="600" verticalDpi="600" orientation="landscape" paperSize="8" scale="75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junwu</dc:creator>
  <cp:keywords/>
  <dc:description/>
  <cp:lastModifiedBy>USER</cp:lastModifiedBy>
  <cp:lastPrinted>2013-03-18T23:47:40Z</cp:lastPrinted>
  <dcterms:created xsi:type="dcterms:W3CDTF">2012-07-10T01:45:30Z</dcterms:created>
  <dcterms:modified xsi:type="dcterms:W3CDTF">2013-04-12T07:01:39Z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